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I\FINANCIJSKI PLANOVI\FIN. PLAN- 2024-2025-2026\Godišnji izvještaj o izvršenju FP 2024\"/>
    </mc:Choice>
  </mc:AlternateContent>
  <xr:revisionPtr revIDLastSave="0" documentId="13_ncr:1_{8E4A3B72-F618-43E6-804F-0C3E6AD0ED78}" xr6:coauthVersionLast="47" xr6:coauthVersionMax="47" xr10:uidLastSave="{00000000-0000-0000-0000-000000000000}"/>
  <bookViews>
    <workbookView xWindow="-108" yWindow="-108" windowWidth="23256" windowHeight="12456" tabRatio="797" xr2:uid="{00000000-000D-0000-FFFF-FFFF00000000}"/>
  </bookViews>
  <sheets>
    <sheet name="Sažetak " sheetId="12" r:id="rId1"/>
    <sheet name="P i R -Tablica 1." sheetId="1" r:id="rId2"/>
    <sheet name="P i R -Tablica 2." sheetId="3" r:id="rId3"/>
    <sheet name="R -Tablica 3." sheetId="4" r:id="rId4"/>
    <sheet name="Rač fin-Tablica 4." sheetId="2" r:id="rId5"/>
    <sheet name="Rač fin-Tablica 5." sheetId="8" r:id="rId6"/>
    <sheet name="Posebni dio-Tablica 6." sheetId="11" r:id="rId7"/>
  </sheets>
  <definedNames>
    <definedName name="_xlnm.Print_Titles" localSheetId="1">'P i R -Tablica 1.'!$9:$10</definedName>
    <definedName name="_xlnm.Print_Titles" localSheetId="2">'P i R -Tablica 2.'!$4:$5</definedName>
    <definedName name="_xlnm.Print_Titles" localSheetId="6">'Posebni dio-Tablica 6.'!$9:$9</definedName>
    <definedName name="_xlnm.Print_Titles" localSheetId="3">'R -Tablica 3.'!$3:$4</definedName>
    <definedName name="_xlnm.Print_Area" localSheetId="1">'P i R -Tablica 1.'!$A$1:$G$129</definedName>
    <definedName name="_xlnm.Print_Area" localSheetId="2">'P i R -Tablica 2.'!$A$1:$G$38</definedName>
    <definedName name="_xlnm.Print_Area" localSheetId="6">'Posebni dio-Tablica 6.'!$A$1:$E$192</definedName>
    <definedName name="_xlnm.Print_Area" localSheetId="3">'R -Tablica 3.'!$A$1:$G$14</definedName>
    <definedName name="_xlnm.Print_Area" localSheetId="4">'Rač fin-Tablica 4.'!$A$1:$G$24</definedName>
    <definedName name="_xlnm.Print_Area" localSheetId="5">'Rač fin-Tablica 5.'!$A$1:$G$25</definedName>
    <definedName name="_xlnm.Print_Area" localSheetId="0">'Sažetak '!$A$1:$G$39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8" i="11" l="1"/>
  <c r="C128" i="11"/>
  <c r="B128" i="11"/>
  <c r="E23" i="11"/>
  <c r="B117" i="1"/>
  <c r="C117" i="1"/>
  <c r="C116" i="1" s="1"/>
  <c r="C129" i="1" s="1"/>
  <c r="D117" i="1"/>
  <c r="D116" i="1" s="1"/>
  <c r="D129" i="1" s="1"/>
  <c r="E117" i="1"/>
  <c r="F117" i="1"/>
  <c r="G117" i="1"/>
  <c r="B118" i="1"/>
  <c r="E118" i="1"/>
  <c r="F118" i="1"/>
  <c r="G118" i="1"/>
  <c r="F119" i="1"/>
  <c r="G119" i="1"/>
  <c r="F120" i="1"/>
  <c r="G120" i="1"/>
  <c r="F121" i="1"/>
  <c r="G121" i="1"/>
  <c r="F122" i="1"/>
  <c r="G122" i="1"/>
  <c r="B123" i="1"/>
  <c r="E123" i="1"/>
  <c r="F123" i="1"/>
  <c r="G123" i="1"/>
  <c r="F124" i="1"/>
  <c r="G124" i="1"/>
  <c r="B127" i="1"/>
  <c r="B126" i="1" s="1"/>
  <c r="E127" i="1"/>
  <c r="F127" i="1" s="1"/>
  <c r="G127" i="1" s="1"/>
  <c r="F128" i="1"/>
  <c r="G128" i="1"/>
  <c r="G36" i="12"/>
  <c r="G34" i="12"/>
  <c r="F36" i="12"/>
  <c r="F34" i="12"/>
  <c r="C85" i="11"/>
  <c r="D85" i="11"/>
  <c r="E85" i="11" s="1"/>
  <c r="B85" i="11"/>
  <c r="C77" i="11"/>
  <c r="D77" i="11"/>
  <c r="E77" i="11" s="1"/>
  <c r="B77" i="11"/>
  <c r="C51" i="11"/>
  <c r="C50" i="11" s="1"/>
  <c r="E128" i="11"/>
  <c r="C129" i="11"/>
  <c r="D129" i="11"/>
  <c r="E129" i="11" s="1"/>
  <c r="B129" i="11"/>
  <c r="E169" i="11"/>
  <c r="E170" i="11"/>
  <c r="E171" i="11"/>
  <c r="E172" i="11"/>
  <c r="E173" i="11"/>
  <c r="E174" i="11"/>
  <c r="E178" i="11"/>
  <c r="E179" i="11"/>
  <c r="E168" i="11"/>
  <c r="D168" i="11"/>
  <c r="C168" i="11"/>
  <c r="B168" i="11"/>
  <c r="E165" i="11"/>
  <c r="E166" i="11"/>
  <c r="E162" i="11"/>
  <c r="E158" i="11"/>
  <c r="E157" i="11"/>
  <c r="E155" i="11"/>
  <c r="E133" i="11"/>
  <c r="E132" i="11"/>
  <c r="E115" i="11"/>
  <c r="E113" i="11"/>
  <c r="E86" i="11"/>
  <c r="E87" i="11"/>
  <c r="E90" i="11"/>
  <c r="E93" i="11"/>
  <c r="E94" i="11"/>
  <c r="E97" i="11"/>
  <c r="E98" i="11"/>
  <c r="E102" i="11"/>
  <c r="E83" i="11"/>
  <c r="E82" i="11"/>
  <c r="E79" i="11"/>
  <c r="E78" i="11"/>
  <c r="E75" i="11"/>
  <c r="E73" i="11"/>
  <c r="E67" i="11"/>
  <c r="C66" i="11"/>
  <c r="E66" i="11" s="1"/>
  <c r="B66" i="11"/>
  <c r="B51" i="11" s="1"/>
  <c r="B50" i="11" s="1"/>
  <c r="D61" i="11"/>
  <c r="D60" i="11" s="1"/>
  <c r="E60" i="11" s="1"/>
  <c r="D56" i="11"/>
  <c r="E56" i="11" s="1"/>
  <c r="B32" i="11"/>
  <c r="D41" i="11"/>
  <c r="D45" i="11"/>
  <c r="C40" i="11"/>
  <c r="C31" i="11" s="1"/>
  <c r="B40" i="11"/>
  <c r="D37" i="11"/>
  <c r="D33" i="11"/>
  <c r="C28" i="11"/>
  <c r="C27" i="11" s="1"/>
  <c r="D28" i="11"/>
  <c r="D27" i="11" s="1"/>
  <c r="B28" i="11"/>
  <c r="B27" i="11" s="1"/>
  <c r="B14" i="11"/>
  <c r="B13" i="11" s="1"/>
  <c r="B12" i="11" s="1"/>
  <c r="C8" i="4"/>
  <c r="D8" i="4"/>
  <c r="E8" i="4"/>
  <c r="B8" i="4"/>
  <c r="E111" i="1"/>
  <c r="E106" i="1"/>
  <c r="B59" i="1"/>
  <c r="B111" i="1"/>
  <c r="E69" i="1"/>
  <c r="C69" i="1"/>
  <c r="D69" i="1"/>
  <c r="B69" i="1"/>
  <c r="B61" i="1"/>
  <c r="C59" i="1"/>
  <c r="E61" i="1"/>
  <c r="E64" i="1"/>
  <c r="E66" i="1"/>
  <c r="E70" i="1"/>
  <c r="E74" i="1"/>
  <c r="E81" i="1"/>
  <c r="B81" i="1"/>
  <c r="E93" i="1"/>
  <c r="E101" i="1"/>
  <c r="E100" i="1" s="1"/>
  <c r="F92" i="1"/>
  <c r="G92" i="1" s="1"/>
  <c r="G91" i="1"/>
  <c r="F91" i="1"/>
  <c r="C31" i="1"/>
  <c r="D31" i="1"/>
  <c r="E31" i="1"/>
  <c r="B31" i="1"/>
  <c r="C34" i="1"/>
  <c r="D34" i="1"/>
  <c r="E34" i="1"/>
  <c r="C27" i="1"/>
  <c r="C26" i="1" s="1"/>
  <c r="D27" i="1"/>
  <c r="D26" i="1" s="1"/>
  <c r="E27" i="1"/>
  <c r="E26" i="1" s="1"/>
  <c r="C18" i="1"/>
  <c r="D18" i="1"/>
  <c r="E18" i="1"/>
  <c r="C16" i="1"/>
  <c r="D16" i="1"/>
  <c r="E16" i="1"/>
  <c r="C13" i="1"/>
  <c r="D13" i="1"/>
  <c r="E13" i="1"/>
  <c r="C38" i="1"/>
  <c r="C37" i="1" s="1"/>
  <c r="D38" i="1"/>
  <c r="D37" i="1" s="1"/>
  <c r="E38" i="1"/>
  <c r="E37" i="1" s="1"/>
  <c r="G32" i="1"/>
  <c r="F32" i="1"/>
  <c r="G20" i="12"/>
  <c r="F20" i="12"/>
  <c r="G19" i="12"/>
  <c r="G18" i="12"/>
  <c r="G16" i="12"/>
  <c r="C19" i="8"/>
  <c r="C17" i="8"/>
  <c r="C23" i="8" s="1"/>
  <c r="C10" i="8"/>
  <c r="C8" i="8"/>
  <c r="C6" i="8"/>
  <c r="C13" i="8" s="1"/>
  <c r="C20" i="2"/>
  <c r="C18" i="2"/>
  <c r="C17" i="2"/>
  <c r="C24" i="2" s="1"/>
  <c r="C11" i="2"/>
  <c r="C9" i="2"/>
  <c r="C8" i="2" s="1"/>
  <c r="C14" i="2" s="1"/>
  <c r="C6" i="4"/>
  <c r="D35" i="3"/>
  <c r="D32" i="3"/>
  <c r="D29" i="3"/>
  <c r="D27" i="3"/>
  <c r="D25" i="3"/>
  <c r="D17" i="3"/>
  <c r="D14" i="3"/>
  <c r="D11" i="3"/>
  <c r="D9" i="3"/>
  <c r="D7" i="3"/>
  <c r="D43" i="1"/>
  <c r="D36" i="12"/>
  <c r="D27" i="12"/>
  <c r="D26" i="12"/>
  <c r="D24" i="12"/>
  <c r="D20" i="12"/>
  <c r="C14" i="11"/>
  <c r="C13" i="11" s="1"/>
  <c r="C12" i="11" s="1"/>
  <c r="B116" i="1" l="1"/>
  <c r="B129" i="1" s="1"/>
  <c r="E126" i="1"/>
  <c r="F126" i="1" s="1"/>
  <c r="G126" i="1" s="1"/>
  <c r="B31" i="11"/>
  <c r="E61" i="11"/>
  <c r="D32" i="11"/>
  <c r="D55" i="11"/>
  <c r="D40" i="11"/>
  <c r="D31" i="11" s="1"/>
  <c r="C14" i="4"/>
  <c r="D38" i="3"/>
  <c r="D20" i="3"/>
  <c r="E60" i="1"/>
  <c r="D59" i="1"/>
  <c r="D12" i="1"/>
  <c r="D30" i="1"/>
  <c r="C12" i="1"/>
  <c r="E30" i="1"/>
  <c r="C30" i="1"/>
  <c r="E12" i="1"/>
  <c r="C11" i="1"/>
  <c r="D28" i="12"/>
  <c r="D38" i="12" s="1"/>
  <c r="D11" i="1"/>
  <c r="D55" i="1" s="1"/>
  <c r="D14" i="11"/>
  <c r="E14" i="11" s="1"/>
  <c r="E16" i="11"/>
  <c r="E17" i="11"/>
  <c r="E18" i="11"/>
  <c r="E19" i="11"/>
  <c r="E20" i="11"/>
  <c r="E21" i="11"/>
  <c r="E15" i="11"/>
  <c r="E6" i="4"/>
  <c r="C17" i="3"/>
  <c r="C14" i="3"/>
  <c r="C11" i="3"/>
  <c r="C9" i="3"/>
  <c r="C7" i="3"/>
  <c r="B9" i="3"/>
  <c r="B11" i="3"/>
  <c r="B14" i="3"/>
  <c r="B17" i="3"/>
  <c r="E110" i="1"/>
  <c r="B110" i="1"/>
  <c r="B106" i="1"/>
  <c r="B38" i="1"/>
  <c r="B37" i="1" s="1"/>
  <c r="B34" i="1"/>
  <c r="B18" i="1"/>
  <c r="B16" i="1"/>
  <c r="B20" i="12"/>
  <c r="B22" i="12"/>
  <c r="B23" i="12"/>
  <c r="E55" i="11" l="1"/>
  <c r="D51" i="11"/>
  <c r="D50" i="11" s="1"/>
  <c r="E50" i="11" s="1"/>
  <c r="E116" i="1"/>
  <c r="D13" i="11"/>
  <c r="E13" i="11" s="1"/>
  <c r="B24" i="12"/>
  <c r="C20" i="3"/>
  <c r="B26" i="12"/>
  <c r="G21" i="8"/>
  <c r="F21" i="8"/>
  <c r="G20" i="8"/>
  <c r="F20" i="8"/>
  <c r="G18" i="8"/>
  <c r="F18" i="8"/>
  <c r="G11" i="8"/>
  <c r="F11" i="8"/>
  <c r="G9" i="8"/>
  <c r="F9" i="8"/>
  <c r="G7" i="8"/>
  <c r="F7" i="8"/>
  <c r="G22" i="2"/>
  <c r="F22" i="2"/>
  <c r="G21" i="2"/>
  <c r="F21" i="2"/>
  <c r="G19" i="2"/>
  <c r="F19" i="2"/>
  <c r="G16" i="2"/>
  <c r="F16" i="2"/>
  <c r="G12" i="2"/>
  <c r="F12" i="2"/>
  <c r="G10" i="2"/>
  <c r="F10" i="2"/>
  <c r="G11" i="4"/>
  <c r="F11" i="4"/>
  <c r="G10" i="4"/>
  <c r="F10" i="4"/>
  <c r="G9" i="4"/>
  <c r="F9" i="4"/>
  <c r="G7" i="4"/>
  <c r="F7" i="4"/>
  <c r="G36" i="3"/>
  <c r="G34" i="3"/>
  <c r="F34" i="3"/>
  <c r="G33" i="3"/>
  <c r="F33" i="3"/>
  <c r="G31" i="3"/>
  <c r="F31" i="3"/>
  <c r="G30" i="3"/>
  <c r="F30" i="3"/>
  <c r="G28" i="3"/>
  <c r="F28" i="3"/>
  <c r="G26" i="3"/>
  <c r="F26" i="3"/>
  <c r="G18" i="3"/>
  <c r="F18" i="3"/>
  <c r="G16" i="3"/>
  <c r="F16" i="3"/>
  <c r="G15" i="3"/>
  <c r="F15" i="3"/>
  <c r="G13" i="3"/>
  <c r="F13" i="3"/>
  <c r="G12" i="3"/>
  <c r="F12" i="3"/>
  <c r="G10" i="3"/>
  <c r="F10" i="3"/>
  <c r="G8" i="3"/>
  <c r="F8" i="3"/>
  <c r="G113" i="1"/>
  <c r="F113" i="1"/>
  <c r="G107" i="1"/>
  <c r="F107" i="1"/>
  <c r="G103" i="1"/>
  <c r="F103" i="1"/>
  <c r="G102" i="1"/>
  <c r="F102" i="1"/>
  <c r="G98" i="1"/>
  <c r="F98" i="1"/>
  <c r="G97" i="1"/>
  <c r="F97" i="1"/>
  <c r="G95" i="1"/>
  <c r="F95" i="1"/>
  <c r="G94" i="1"/>
  <c r="F94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0" i="1"/>
  <c r="F80" i="1"/>
  <c r="G79" i="1"/>
  <c r="F79" i="1"/>
  <c r="G78" i="1"/>
  <c r="F78" i="1"/>
  <c r="G77" i="1"/>
  <c r="F77" i="1"/>
  <c r="G76" i="1"/>
  <c r="F76" i="1"/>
  <c r="G75" i="1"/>
  <c r="F75" i="1"/>
  <c r="G73" i="1"/>
  <c r="F73" i="1"/>
  <c r="G72" i="1"/>
  <c r="F72" i="1"/>
  <c r="G71" i="1"/>
  <c r="F71" i="1"/>
  <c r="G67" i="1"/>
  <c r="F67" i="1"/>
  <c r="G65" i="1"/>
  <c r="F65" i="1"/>
  <c r="G63" i="1"/>
  <c r="F63" i="1"/>
  <c r="G62" i="1"/>
  <c r="F62" i="1"/>
  <c r="G52" i="1"/>
  <c r="F52" i="1"/>
  <c r="G50" i="1"/>
  <c r="F50" i="1"/>
  <c r="G49" i="1"/>
  <c r="F49" i="1"/>
  <c r="G48" i="1"/>
  <c r="F48" i="1"/>
  <c r="G46" i="1"/>
  <c r="F46" i="1"/>
  <c r="G40" i="1"/>
  <c r="F40" i="1"/>
  <c r="G39" i="1"/>
  <c r="F39" i="1"/>
  <c r="G35" i="1"/>
  <c r="F35" i="1"/>
  <c r="G33" i="1"/>
  <c r="F33" i="1"/>
  <c r="G28" i="1"/>
  <c r="F28" i="1"/>
  <c r="G24" i="1"/>
  <c r="F24" i="1"/>
  <c r="G20" i="1"/>
  <c r="F20" i="1"/>
  <c r="G19" i="1"/>
  <c r="F19" i="1"/>
  <c r="G17" i="1"/>
  <c r="F17" i="1"/>
  <c r="G15" i="1"/>
  <c r="F15" i="1"/>
  <c r="G14" i="1"/>
  <c r="F14" i="1"/>
  <c r="F116" i="1" l="1"/>
  <c r="G116" i="1"/>
  <c r="E129" i="1"/>
  <c r="D12" i="11"/>
  <c r="E12" i="11" s="1"/>
  <c r="D6" i="8"/>
  <c r="E6" i="8"/>
  <c r="D8" i="8"/>
  <c r="E8" i="8"/>
  <c r="D10" i="8"/>
  <c r="E10" i="8"/>
  <c r="D17" i="8"/>
  <c r="E17" i="8"/>
  <c r="D19" i="8"/>
  <c r="E19" i="8"/>
  <c r="B19" i="8"/>
  <c r="B17" i="8"/>
  <c r="B10" i="8"/>
  <c r="B8" i="8"/>
  <c r="B6" i="8"/>
  <c r="D18" i="2"/>
  <c r="E18" i="2"/>
  <c r="D20" i="2"/>
  <c r="E20" i="2"/>
  <c r="B20" i="2"/>
  <c r="B18" i="2"/>
  <c r="D9" i="2"/>
  <c r="E9" i="2"/>
  <c r="D11" i="2"/>
  <c r="E11" i="2"/>
  <c r="B11" i="2"/>
  <c r="B9" i="2"/>
  <c r="D6" i="4"/>
  <c r="E14" i="4"/>
  <c r="B6" i="4"/>
  <c r="C25" i="3"/>
  <c r="E25" i="3"/>
  <c r="C27" i="3"/>
  <c r="E27" i="3"/>
  <c r="C29" i="3"/>
  <c r="E29" i="3"/>
  <c r="C32" i="3"/>
  <c r="E32" i="3"/>
  <c r="C35" i="3"/>
  <c r="E35" i="3"/>
  <c r="B35" i="3"/>
  <c r="B32" i="3"/>
  <c r="B29" i="3"/>
  <c r="B27" i="3"/>
  <c r="B25" i="3"/>
  <c r="E7" i="3"/>
  <c r="E9" i="3"/>
  <c r="E11" i="3"/>
  <c r="E14" i="3"/>
  <c r="E17" i="3"/>
  <c r="B7" i="3"/>
  <c r="B20" i="3" s="1"/>
  <c r="E23" i="1"/>
  <c r="C43" i="1"/>
  <c r="E45" i="1"/>
  <c r="E47" i="1"/>
  <c r="E51" i="1"/>
  <c r="G81" i="1"/>
  <c r="G93" i="1"/>
  <c r="B105" i="1"/>
  <c r="B101" i="1"/>
  <c r="B100" i="1" s="1"/>
  <c r="B93" i="1"/>
  <c r="B74" i="1"/>
  <c r="B70" i="1"/>
  <c r="B66" i="1"/>
  <c r="B64" i="1"/>
  <c r="B60" i="1"/>
  <c r="B51" i="1"/>
  <c r="B47" i="1"/>
  <c r="B45" i="1"/>
  <c r="B44" i="1" s="1"/>
  <c r="B43" i="1" s="1"/>
  <c r="B27" i="1"/>
  <c r="B26" i="1" s="1"/>
  <c r="B23" i="1"/>
  <c r="B22" i="1" s="1"/>
  <c r="B13" i="1"/>
  <c r="E23" i="12"/>
  <c r="F129" i="1" l="1"/>
  <c r="G129" i="1"/>
  <c r="B14" i="4"/>
  <c r="C38" i="3"/>
  <c r="D14" i="4"/>
  <c r="B38" i="3"/>
  <c r="G69" i="1"/>
  <c r="B23" i="8"/>
  <c r="B17" i="2"/>
  <c r="B24" i="2" s="1"/>
  <c r="E38" i="3"/>
  <c r="E20" i="3"/>
  <c r="F93" i="1"/>
  <c r="B12" i="1"/>
  <c r="G111" i="1"/>
  <c r="F111" i="1"/>
  <c r="G22" i="12"/>
  <c r="F23" i="12"/>
  <c r="G23" i="12"/>
  <c r="G61" i="1"/>
  <c r="F61" i="1"/>
  <c r="G64" i="1"/>
  <c r="F64" i="1"/>
  <c r="G66" i="1"/>
  <c r="F66" i="1"/>
  <c r="G70" i="1"/>
  <c r="F70" i="1"/>
  <c r="F74" i="1"/>
  <c r="G74" i="1"/>
  <c r="F81" i="1"/>
  <c r="G101" i="1"/>
  <c r="F101" i="1"/>
  <c r="E105" i="1"/>
  <c r="F106" i="1"/>
  <c r="G106" i="1"/>
  <c r="G19" i="8"/>
  <c r="F19" i="8"/>
  <c r="G17" i="8"/>
  <c r="F17" i="8"/>
  <c r="G10" i="8"/>
  <c r="F10" i="8"/>
  <c r="G8" i="8"/>
  <c r="F8" i="8"/>
  <c r="G6" i="8"/>
  <c r="F6" i="8"/>
  <c r="G20" i="2"/>
  <c r="F20" i="2"/>
  <c r="G18" i="2"/>
  <c r="F18" i="2"/>
  <c r="G11" i="2"/>
  <c r="F11" i="2"/>
  <c r="E8" i="2"/>
  <c r="G9" i="2"/>
  <c r="F9" i="2"/>
  <c r="G8" i="4"/>
  <c r="F8" i="4"/>
  <c r="G6" i="4"/>
  <c r="F6" i="4"/>
  <c r="G35" i="3"/>
  <c r="F35" i="3"/>
  <c r="G32" i="3"/>
  <c r="F32" i="3"/>
  <c r="F29" i="3"/>
  <c r="G29" i="3"/>
  <c r="G27" i="3"/>
  <c r="F27" i="3"/>
  <c r="G25" i="3"/>
  <c r="F25" i="3"/>
  <c r="F17" i="3"/>
  <c r="G17" i="3"/>
  <c r="G14" i="3"/>
  <c r="F14" i="3"/>
  <c r="G11" i="3"/>
  <c r="F11" i="3"/>
  <c r="G9" i="3"/>
  <c r="F9" i="3"/>
  <c r="G7" i="3"/>
  <c r="F7" i="3"/>
  <c r="G51" i="1"/>
  <c r="F51" i="1"/>
  <c r="G47" i="1"/>
  <c r="F47" i="1"/>
  <c r="E44" i="1"/>
  <c r="G45" i="1"/>
  <c r="F45" i="1"/>
  <c r="G38" i="1"/>
  <c r="F38" i="1"/>
  <c r="G34" i="1"/>
  <c r="F34" i="1"/>
  <c r="B30" i="1"/>
  <c r="G31" i="1"/>
  <c r="F31" i="1"/>
  <c r="G27" i="1"/>
  <c r="F27" i="1"/>
  <c r="E22" i="1"/>
  <c r="E11" i="1" s="1"/>
  <c r="G23" i="1"/>
  <c r="F23" i="1"/>
  <c r="G18" i="1"/>
  <c r="F18" i="1"/>
  <c r="F16" i="1"/>
  <c r="G16" i="1"/>
  <c r="G13" i="1"/>
  <c r="F13" i="1"/>
  <c r="D23" i="8"/>
  <c r="E13" i="8"/>
  <c r="D8" i="2"/>
  <c r="D14" i="2" s="1"/>
  <c r="E23" i="8"/>
  <c r="D13" i="8"/>
  <c r="B13" i="8"/>
  <c r="E17" i="2"/>
  <c r="D17" i="2"/>
  <c r="B8" i="2"/>
  <c r="F22" i="12" s="1"/>
  <c r="E59" i="1"/>
  <c r="C55" i="1"/>
  <c r="C36" i="12"/>
  <c r="E36" i="12"/>
  <c r="B11" i="1" l="1"/>
  <c r="G12" i="1"/>
  <c r="G110" i="1"/>
  <c r="F110" i="1"/>
  <c r="G60" i="1"/>
  <c r="F60" i="1"/>
  <c r="F69" i="1"/>
  <c r="B27" i="12"/>
  <c r="G100" i="1"/>
  <c r="F100" i="1"/>
  <c r="F105" i="1"/>
  <c r="G105" i="1"/>
  <c r="G23" i="8"/>
  <c r="F23" i="8"/>
  <c r="G13" i="8"/>
  <c r="F13" i="8"/>
  <c r="E24" i="2"/>
  <c r="F17" i="2"/>
  <c r="G17" i="2"/>
  <c r="E14" i="2"/>
  <c r="G8" i="2"/>
  <c r="F8" i="2"/>
  <c r="B14" i="2"/>
  <c r="F14" i="4"/>
  <c r="G14" i="4"/>
  <c r="F38" i="3"/>
  <c r="G38" i="3"/>
  <c r="F20" i="3"/>
  <c r="G20" i="3"/>
  <c r="E43" i="1"/>
  <c r="G44" i="1"/>
  <c r="F44" i="1"/>
  <c r="G37" i="1"/>
  <c r="F37" i="1"/>
  <c r="G30" i="1"/>
  <c r="F30" i="1"/>
  <c r="G26" i="1"/>
  <c r="F26" i="1"/>
  <c r="F22" i="1"/>
  <c r="G22" i="1"/>
  <c r="F12" i="1"/>
  <c r="D24" i="2"/>
  <c r="B36" i="12"/>
  <c r="C26" i="12"/>
  <c r="C27" i="12"/>
  <c r="C24" i="12"/>
  <c r="C20" i="12"/>
  <c r="F18" i="12" l="1"/>
  <c r="F59" i="1"/>
  <c r="G59" i="1"/>
  <c r="F19" i="12"/>
  <c r="G24" i="2"/>
  <c r="F24" i="2"/>
  <c r="G14" i="2"/>
  <c r="F14" i="2"/>
  <c r="G43" i="1"/>
  <c r="F43" i="1"/>
  <c r="G11" i="1"/>
  <c r="E55" i="1"/>
  <c r="G55" i="1" s="1"/>
  <c r="F11" i="1"/>
  <c r="B55" i="1"/>
  <c r="C28" i="12"/>
  <c r="C38" i="12" s="1"/>
  <c r="E24" i="12"/>
  <c r="E27" i="12" l="1"/>
  <c r="F17" i="12"/>
  <c r="F16" i="12"/>
  <c r="F55" i="1"/>
  <c r="B28" i="12"/>
  <c r="B38" i="12" s="1"/>
  <c r="E26" i="12"/>
  <c r="E20" i="12"/>
  <c r="F26" i="12" l="1"/>
  <c r="G26" i="12"/>
  <c r="F27" i="12"/>
  <c r="G27" i="12"/>
  <c r="E28" i="12"/>
  <c r="E38" i="12" s="1"/>
</calcChain>
</file>

<file path=xl/sharedStrings.xml><?xml version="1.0" encoding="utf-8"?>
<sst xmlns="http://schemas.openxmlformats.org/spreadsheetml/2006/main" count="453" uniqueCount="226">
  <si>
    <t>A. RAČUN PRIHODA I RASHODA</t>
  </si>
  <si>
    <t>6 Prihodi poslovanja</t>
  </si>
  <si>
    <t>63 Pomoći iz inozemstva i od subjekata unutar općeg proračuna</t>
  </si>
  <si>
    <t>638 Pomoći temeljem prijenosa EU sredstava</t>
  </si>
  <si>
    <t>6381 Tekuće pomoći temeljem prijenosa EU sredstava</t>
  </si>
  <si>
    <t>64 Prihodi od imovine</t>
  </si>
  <si>
    <t>641 Prihodi od financijske imovine</t>
  </si>
  <si>
    <t>6413 Kamate na oročena sredstva i depozite po viđenju</t>
  </si>
  <si>
    <t>65 Prihodi od upravnih i administrativnih pristojbi, pristojbi po posebnim propisima i naknada</t>
  </si>
  <si>
    <t>652 Prihodi po posebnim propisima</t>
  </si>
  <si>
    <t>6526 Ostali nespomenuti prihodi</t>
  </si>
  <si>
    <t>661 Prihodi od prodaje proizvoda i robe te pruženih usluga</t>
  </si>
  <si>
    <t>6615 Prihodi od pruženih usluga</t>
  </si>
  <si>
    <t>7 Prihodi od prodaje nefinancijske imovine</t>
  </si>
  <si>
    <t>SVEUKUPNO PRIHODI</t>
  </si>
  <si>
    <t>3 Rashodi poslovanja</t>
  </si>
  <si>
    <t>31 Rashodi za zaposlene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</si>
  <si>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</si>
  <si>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</si>
  <si>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</si>
  <si>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</si>
  <si>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</si>
  <si>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</si>
  <si>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</si>
  <si>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</si>
  <si>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</si>
  <si>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</si>
  <si>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</si>
  <si>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</si>
  <si>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</si>
  <si>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</si>
  <si>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</si>
  <si>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</si>
  <si>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</si>
  <si>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</si>
  <si>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</si>
  <si>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</si>
  <si>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</si>
  <si>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</si>
  <si>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</si>
  <si>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</si>
  <si>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</si>
  <si>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</si>
  <si>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</si>
  <si>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</si>
  <si>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329 Ostali nespomenuti rashodi poslovanja</t>
  </si>
  <si>
    <t>3292 Premije osiguranja</t>
  </si>
  <si>
    <t>3294 Članarine i norme</t>
  </si>
  <si>
    <t>3299 Ostali nespomenuti rashodi poslovanja</t>
  </si>
  <si>
    <t>34 Financijski rashodi</t>
  </si>
  <si>
    <t>343 Ostali financijski rashodi</t>
  </si>
  <si>
    <t>3431 Bankarske usluge i usluge platnog prometa</t>
  </si>
  <si>
    <t>3433 Zatezne kamate</t>
  </si>
  <si>
    <t>37 Naknade građanima i kućanstvima na temelju osiguranja i druge naknade</t>
  </si>
  <si>
    <t>372 Ostale naknade građanima i kućanstvima iz proračuna</t>
  </si>
  <si>
    <t>3721 Naknade građanima i kućanstvima u novcu</t>
  </si>
  <si>
    <t>38 Ostali rashodi</t>
  </si>
  <si>
    <t>381 Tekuće donacije</t>
  </si>
  <si>
    <t>4 Rashodi za nabavu nefinancijske imovine</t>
  </si>
  <si>
    <t>42 Rashodi za nabavu proizvedene dugotrajne imovine</t>
  </si>
  <si>
    <t>422 Postrojenja i oprema</t>
  </si>
  <si>
    <t>4221 Uredska oprema i namještaj</t>
  </si>
  <si>
    <t>4223 Oprema za održavanje i zaštitu</t>
  </si>
  <si>
    <t>4227 Uređaji, strojevi i oprema za ostale namjene</t>
  </si>
  <si>
    <t>424 Knjige, umjetnička djela i ostale izložbene vrijednosti</t>
  </si>
  <si>
    <t>4241 Knjige</t>
  </si>
  <si>
    <t>SVEUKUPNO RASHODI</t>
  </si>
  <si>
    <t>B. RAČUN FINANCIRANJA</t>
  </si>
  <si>
    <t>8 Primici od financijske imovine i zaduživanja</t>
  </si>
  <si>
    <t>84 Primici od zaduživanja</t>
  </si>
  <si>
    <t>844 Primljeni krediti i zajmovi od kreditnih i ostalih financijskih institucija izvan javnog sektora</t>
  </si>
  <si>
    <t>SVEUKUPNO PRIMICI</t>
  </si>
  <si>
    <t>5 Izdaci za financijsku imovinu i otplate zajmova</t>
  </si>
  <si>
    <t>54 Izdaci za otplatu glavnice primljenih kredita i zajmova</t>
  </si>
  <si>
    <t>544 Otplata glavnice primljenih kredita i zajmova od kreditnih i ostalih financijskih institucija izvan javnog sektora</t>
  </si>
  <si>
    <t>5443 Otplata glavnice primljenih kredita od tuzemnih kreditnih institucija izvan javnog sektora</t>
  </si>
  <si>
    <t>SVEUKUPNO IZDACI</t>
  </si>
  <si>
    <t>Brojčana oznaka i naziv računa prihoda i rashoda</t>
  </si>
  <si>
    <t xml:space="preserve">Članak 2. </t>
  </si>
  <si>
    <t>Brojčana oznaka i naziv izvora financiranja</t>
  </si>
  <si>
    <t>PRIHODI PO IZVORIMA FINANCIRANJA</t>
  </si>
  <si>
    <t>RASHODI PO IZVORIMA FINANCIRANJA</t>
  </si>
  <si>
    <t>Brojčana oznaka i naziv funkcijske klasifikacije</t>
  </si>
  <si>
    <t>Funk. klas: 04 Ekonomski poslovi</t>
  </si>
  <si>
    <t>Funk. klas: 09 Obrazovanje</t>
  </si>
  <si>
    <t>RASHODI PREMA FUNKCIJSKOJ KLASIFIKACIJI</t>
  </si>
  <si>
    <t>Brojčana oznaka i naziv računa primitaka i izdataka</t>
  </si>
  <si>
    <t>PRIMICI PO IZVORIMA FINANCIRANJA</t>
  </si>
  <si>
    <t>IZDACI PO IZVORIMA FINANCIRANJA</t>
  </si>
  <si>
    <t>I. OPĆI DIO</t>
  </si>
  <si>
    <t>Članak 1.</t>
  </si>
  <si>
    <t>Opis</t>
  </si>
  <si>
    <t>RAZLIKA - VIŠAK/MANJAK</t>
  </si>
  <si>
    <t>NETO FINANCIRANJE</t>
  </si>
  <si>
    <t>UKUPAN DONOS MANJKA IZ PRETHODNIH GODINA*</t>
  </si>
  <si>
    <t>UKUPAN DONOS VIŠKA IZ PRETHODNIH GODINA*</t>
  </si>
  <si>
    <t>RASHODI I IZDACI</t>
  </si>
  <si>
    <t>RAZLIKA - višak/manjak</t>
  </si>
  <si>
    <t>II. POSEBNI DIO</t>
  </si>
  <si>
    <t>Članak 3.</t>
  </si>
  <si>
    <t xml:space="preserve">PRIHODI I PRIMICI </t>
  </si>
  <si>
    <t>D. SREDSTVA IZ PRETHODNIH GODINA</t>
  </si>
  <si>
    <t>3113 Plaće za prekovremeni rad</t>
  </si>
  <si>
    <t>Izvor: 11 Opći prihodi i primici</t>
  </si>
  <si>
    <t>Izvor: 81 Namjenski primici od zaduživanja</t>
  </si>
  <si>
    <t>Izvor: 43 Ostali prihodi za posebne namjene</t>
  </si>
  <si>
    <t>Izvor: 51 Pomoći EU</t>
  </si>
  <si>
    <t>Izvor: 52 Ostale pomoći</t>
  </si>
  <si>
    <t>Izvor: 44 Decentralizirana sredstva</t>
  </si>
  <si>
    <t>Izvor: 31 Vlastiti prihodi</t>
  </si>
  <si>
    <t>VIŠAK/MANJAK IZ PRETHODNIH GODINA ZA RASPOREDITI/POKRITI</t>
  </si>
  <si>
    <t xml:space="preserve">Indeks 
% </t>
  </si>
  <si>
    <t>4226 Sportska i glazbena oprema</t>
  </si>
  <si>
    <t>Izvor: 1 OPĆI PRIHODI I PRIMICI</t>
  </si>
  <si>
    <t>Izvor: 3 VLASTITI PRIHODI</t>
  </si>
  <si>
    <t>Izvor: 4 PRIHODI ZA POSEBNE NAMJENE</t>
  </si>
  <si>
    <t>Izvor: 5 POMOĆI</t>
  </si>
  <si>
    <t>Izvor: 8 NAMJENSKI PRIMICI OD ZADUŽIVANJA</t>
  </si>
  <si>
    <t>091 Predškolsko i osnovno obrazovanje</t>
  </si>
  <si>
    <t>095 Obrazovanje koje se ne može definirati po stupnju</t>
  </si>
  <si>
    <t>096 Dodatne usluge u obrazovanju</t>
  </si>
  <si>
    <t>098 Usluge obrazovanja koje nisu drugdje svrstane</t>
  </si>
  <si>
    <t>842 Primljeni krediti i zajmovi od kreditnih i ostalih financijskih institucija u javnom sektoru</t>
  </si>
  <si>
    <t>Indeks 
%</t>
  </si>
  <si>
    <t>Indeks
 %</t>
  </si>
  <si>
    <t>6631 Tekuće donacije</t>
  </si>
  <si>
    <t>Izvor: 61 Donacije</t>
  </si>
  <si>
    <t>Izvor: 6 DONACIJE</t>
  </si>
  <si>
    <t>8422 Primljeni krediti od kreditnih institucija u javnom sektoru</t>
  </si>
  <si>
    <t>8443 Primljeni krediti od tuzemnih kreditnih institucija izvan javnog sektora</t>
  </si>
  <si>
    <t>72 Prihodi od prodaje proizvedene dugotrajne imovine</t>
  </si>
  <si>
    <t>722 Prihodi od prodaje postrojenja i opreme</t>
  </si>
  <si>
    <t>7221 Uredska oprema i namještaj</t>
  </si>
  <si>
    <t>7222 Komunikacijska oprema</t>
  </si>
  <si>
    <t>66 Prihodi od prodaje proizvoda i robe te pruženih usluga i prihodi od donacija te povrati po protestiranim jamstvima</t>
  </si>
  <si>
    <t>663 Donacije od pravnih i fizičkih osoba izvan općeg proračuna i povrat donacija po protestiranim jamstvima</t>
  </si>
  <si>
    <t>043 Gorivo i energija</t>
  </si>
  <si>
    <t>542 Otplata glavnice primljenih kredita i zajmova od kreditnih i ostalih financijskih institucija u javnom sektoru</t>
  </si>
  <si>
    <t>5422 Otplata glavnice primljenih kredita od kreditnih institucija u javnom sektoru</t>
  </si>
  <si>
    <t>VIŠAK PRIHODA NAD RASHODIMA za raspodjelu (preneseni)</t>
  </si>
  <si>
    <t>MANJAK PRIHODA NAD RASHODIMA za pokriće (preneseni)</t>
  </si>
  <si>
    <t>636 Pomoći proračunskim korisnicma iz proračuna koji im nije nadležan</t>
  </si>
  <si>
    <t>6361 Tekuće pomoći proračunskim korisnicma iz proračuna koji im nije nadležan</t>
  </si>
  <si>
    <t>6362 Kapitalne pomoći proračunskim korisnicma iz proračuna koji im nije nadležan</t>
  </si>
  <si>
    <t>67 Prihodi iz nadležnog proračuna i od HZZO-a temeljem ugovornih obveza</t>
  </si>
  <si>
    <t>721 Prihodi od prodaje građevinskih objekata</t>
  </si>
  <si>
    <t>7211 Stambeni objekti</t>
  </si>
  <si>
    <t>7227 Uređeji, strojevi i oprema za ostale namjene</t>
  </si>
  <si>
    <t>725 Prihodi od prodaje višegodišnjih nasada i osnovnog stada</t>
  </si>
  <si>
    <t>7252 Osnovno stado</t>
  </si>
  <si>
    <t>3296 Troškovi sudskih postupaka</t>
  </si>
  <si>
    <t>5445 Otplata glavnice primljenih zajmova od ostalih tuzemnih financijskih institucija izvan javnog sektora</t>
  </si>
  <si>
    <t>* Redak UKUPAN DONOS MANJKA/VIŠKA IZ PRETHODNIH GODINA služi kao informacija i ne uzima se u obzir kod uravnoteženja fin. plana, već se fin. plan uravnotežuje retkom VIŠAK/MANJAK IZ PRETHODNIH GODINA ZA RASPOREDITI/POKRITI</t>
  </si>
  <si>
    <t>C. FINANCIJSKI PLAN UKUPNO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</si>
  <si>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</si>
  <si>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</si>
  <si>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financiranje rashoda za nabavu nefinancoijske imovine</t>
  </si>
  <si>
    <t>639 Prijenosi između proračunskih korisnika istog proračuna</t>
  </si>
  <si>
    <t>6391 Tekući prijenosi između proračunskih korisnika istog proračuna</t>
  </si>
  <si>
    <t>6393 Tekući prijenosi između proračunskih korisnika istog proračuna temeljem prijenosa EU sredstava</t>
  </si>
  <si>
    <t>Tablica 1. Izvještaj o prihodima i rashodima prema ekonomskoj klasifikaciji</t>
  </si>
  <si>
    <t>Tablica 2. Izvještaj o prihodima i rashodima prema izvorima financiranja</t>
  </si>
  <si>
    <t>Tablica 3. Izvještaj o rashodima prema funkcijskoj klasifikaciji</t>
  </si>
  <si>
    <t>Tablica 4. Izvještaj računa financiranja prema ekonomskoj klasifikaciji</t>
  </si>
  <si>
    <t>Tablica 6. Izvještaj po programskoj klasifikaciji</t>
  </si>
  <si>
    <t>Brojčana oznaka i naziv proračunskog korisnika, izvora financiranja, programa, aktivnosti i projekta te računa ekonomske klasifikacije</t>
  </si>
  <si>
    <t>SAŽETAK RAČUNA PRIHODA I RASHODA I RAČUNA FINANCIRANJA</t>
  </si>
  <si>
    <t>Tablica 5. Izvještaj računa financiranja prema izvorima financiranja</t>
  </si>
  <si>
    <t>Ostvarenje / izvršenje 
2023.</t>
  </si>
  <si>
    <t>OSNOVNE ŠKOLE VINICA</t>
  </si>
  <si>
    <t>3812 Tekuće donacije u naravi</t>
  </si>
  <si>
    <t>14120 OSNOVNA ŠKOLA VINICA</t>
  </si>
  <si>
    <t>Glava: 15-2 OSNOVNO ŠKOLSKO OBRAZOVANJE</t>
  </si>
  <si>
    <t>Razdjel: 15 UPRAVNI ODJEL ZA PROSVJETU, KULTURU I SPORT</t>
  </si>
  <si>
    <t>K114002 EnU projekti na županijskim objektima</t>
  </si>
  <si>
    <t>T114010 Međunarodni projekti iz EU fondova</t>
  </si>
  <si>
    <t>T114017 Asistenti u nastavi</t>
  </si>
  <si>
    <t>Program: 1210 JAVNE POTREBE U OBRAZOVANJU IZNAD ZAKONSKOG STANDARDA</t>
  </si>
  <si>
    <t>A121016 Programi u školstvu iznad zakonskog standarda</t>
  </si>
  <si>
    <t>A121019 Prehrana učenika</t>
  </si>
  <si>
    <t>A121020 Cjelodnevni boravak učenika</t>
  </si>
  <si>
    <t>A121023 Građanski odgoj</t>
  </si>
  <si>
    <t>A121025 Opskrba školskih ustanova besplatnim higijenskim potrepštinama</t>
  </si>
  <si>
    <t>T121001 Školski medni dan</t>
  </si>
  <si>
    <t>Program: 1230 ZAKONSKI STANDARD JAVNIH USTANOVA OŠ</t>
  </si>
  <si>
    <t>A123001 Odgojnoobrazovno, administrativno i tehničko osoblje</t>
  </si>
  <si>
    <t>K123001 Izgradnja i održavanje školskih objekata</t>
  </si>
  <si>
    <t>6=5/2*100</t>
  </si>
  <si>
    <t>7=5/4*100</t>
  </si>
  <si>
    <t>5=4/3*100</t>
  </si>
  <si>
    <t>____________________</t>
  </si>
  <si>
    <t>Rashodi i izdaci u Posebnom dijelu Financijskog plana iskazani po organizacijskoj i programskoj klasifikaciji, izvršeni su kako slijedi:</t>
  </si>
  <si>
    <t xml:space="preserve">PREDSJEDNICA ŠKOLSKOG ODBORA: </t>
  </si>
  <si>
    <t>Članak 4.</t>
  </si>
  <si>
    <t>-</t>
  </si>
  <si>
    <t>34 Financijski rasodi</t>
  </si>
  <si>
    <t>ZA 2024. GODINU</t>
  </si>
  <si>
    <t xml:space="preserve">Sažetak godišnjeg izvještaja o izvršenju Financijskog plana za 2024. godinu izgleda kako slijedi: </t>
  </si>
  <si>
    <t>Rebalans
2024.</t>
  </si>
  <si>
    <t>Tekući plan
2024.</t>
  </si>
  <si>
    <t>Ostvarenje / izvršenje 
2024.</t>
  </si>
  <si>
    <t>6614 Prihodi od prodaje proizvoda i robe</t>
  </si>
  <si>
    <t>324 Naknade troškova osobama izvan radnog odnosa</t>
  </si>
  <si>
    <t>3241 Naknade troškova osobama izvan radnog odnosa</t>
  </si>
  <si>
    <t>3295 Pristojbe i naknade</t>
  </si>
  <si>
    <t>3722 Naknade građanima i kućanstvima u naravi</t>
  </si>
  <si>
    <t>3811 Tekuće donacije u novcu</t>
  </si>
  <si>
    <t>45 Rashodi za dodatna ulaganja na nefinancijskoj imovini</t>
  </si>
  <si>
    <t>451 Dodatna ulaganja na građevinskim objektima</t>
  </si>
  <si>
    <t>4511 Dodatna ulaganja na građevinskim objektima</t>
  </si>
  <si>
    <t xml:space="preserve">Prihodi i rashodi te primici i izdaci ostvareni su, odnosno izvršeni u 2024. godini u Računu prihoda i rashoda i Računu financiranja, uz usporedbu prethodne godine, kako slijedi: </t>
  </si>
  <si>
    <t>Ostvarenje/                                     izvršenje 
2023.</t>
  </si>
  <si>
    <t>Ostvarenje/               izvršenje 
2024.</t>
  </si>
  <si>
    <t xml:space="preserve">Rebalans 2024. </t>
  </si>
  <si>
    <t xml:space="preserve">Tekući plan 2024. </t>
  </si>
  <si>
    <t>Ostvarenje /                    izvršenje 
2024.</t>
  </si>
  <si>
    <t>Godišnji izvještaj o izvršenju Financijskog plana Osnovne škole Vinica za 2024. godinu objavljuje se na mrežnim stranicama Škole.</t>
  </si>
  <si>
    <t>Ljiljana Pavlović</t>
  </si>
  <si>
    <t>Program: 1220 ŽUPANIJSKA DODATNA KAPITALNA ULAGANJA U OBRAZOVANJU</t>
  </si>
  <si>
    <t>K122001 Izgradnja i ulaganje u objekte srednjih i osnovnih škola</t>
  </si>
  <si>
    <t>PRIJEDLOG GODIŠNJEG IZVJEŠTAJA O IZVRŠENJU FINANCIJSKOG PLANA</t>
  </si>
  <si>
    <t>Program: 1140 PROGRAMI EUROPSKIH POSLOVA</t>
  </si>
  <si>
    <t>Vinica, 13. ožujka 2024.</t>
  </si>
  <si>
    <t>KLASA: 400-04/25-01/1</t>
  </si>
  <si>
    <t>URBROJ: 2186-142-01-25-4</t>
  </si>
  <si>
    <r>
      <t>Temeljem odredbi članka 81.-86. Zakona o proračunu (Narodne novine br. 144/21), članka 52. Pravilnika o polugodišnjem i godišnjem izvještaju o izvršenju proračuna i financijskog plana (Narodne novine br. 85/23), članka 29. Odluke o izvršavanju Proračuna Varaždinske županije za 2024. godinu (Službeni vjesnik Varaždinske županije br. 101/23) i članka 68</t>
    </r>
    <r>
      <rPr>
        <sz val="12"/>
        <rFont val="Times New Roman"/>
        <family val="1"/>
        <charset val="238"/>
      </rPr>
      <t xml:space="preserve">. </t>
    </r>
    <r>
      <rPr>
        <sz val="12"/>
        <color theme="1"/>
        <rFont val="Times New Roman"/>
        <family val="1"/>
        <charset val="238"/>
      </rPr>
      <t xml:space="preserve">Statuta </t>
    </r>
    <r>
      <rPr>
        <sz val="12"/>
        <rFont val="Times New Roman"/>
        <family val="1"/>
        <charset val="238"/>
      </rPr>
      <t xml:space="preserve">Osnovne škole Vinica (KLASA: 011-03/24-01/1, URBROJ: 2186-142-01-24-07), Školski odbor Osnovne škole Vinica na sjednici održanoj 13. ožujka 2025. godine, </t>
    </r>
    <r>
      <rPr>
        <sz val="12"/>
        <color theme="1"/>
        <rFont val="Times New Roman"/>
        <family val="1"/>
        <charset val="238"/>
      </rPr>
      <t>donosi: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</si>
</sst>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5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i/>
      <sz val="10"/>
      <color theme="0" tint="-0.499984740745262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color theme="3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color theme="0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2"/>
      <color rgb="FF0070C0"/>
      <name val="Times New Roman"/>
      <family val="1"/>
      <charset val="238"/>
    </font>
    <font>
      <b/>
      <sz val="12"/>
      <color rgb="FF0070C0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  <font>
      <b/>
      <sz val="15"/>
      <name val="Times New Roman"/>
      <family val="1"/>
      <charset val="238"/>
    </font>
    <font>
      <b/>
      <sz val="10"/>
      <color rgb="FF0070C0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DD8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8" fillId="0" borderId="0"/>
    <xf numFmtId="0" fontId="28" fillId="0" borderId="0"/>
    <xf numFmtId="0" fontId="29" fillId="0" borderId="0"/>
  </cellStyleXfs>
  <cellXfs count="168">
    <xf numFmtId="0" fontId="0" fillId="0" borderId="0" xfId="0"/>
    <xf numFmtId="0" fontId="19" fillId="0" borderId="0" xfId="0" applyFont="1" applyAlignment="1">
      <alignment horizontal="left" indent="1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left" indent="1"/>
    </xf>
    <xf numFmtId="0" fontId="23" fillId="0" borderId="0" xfId="0" applyFont="1" applyAlignment="1">
      <alignment horizontal="left" indent="1"/>
    </xf>
    <xf numFmtId="0" fontId="25" fillId="0" borderId="0" xfId="0" applyFont="1" applyAlignment="1">
      <alignment horizontal="left" indent="1"/>
    </xf>
    <xf numFmtId="164" fontId="21" fillId="34" borderId="0" xfId="0" applyNumberFormat="1" applyFont="1" applyFill="1" applyAlignment="1">
      <alignment horizontal="right" wrapText="1" indent="1"/>
    </xf>
    <xf numFmtId="0" fontId="27" fillId="36" borderId="0" xfId="0" applyFont="1" applyFill="1" applyAlignment="1">
      <alignment horizontal="left" wrapText="1" indent="1"/>
    </xf>
    <xf numFmtId="0" fontId="18" fillId="0" borderId="0" xfId="0" applyFont="1" applyAlignment="1">
      <alignment horizontal="right"/>
    </xf>
    <xf numFmtId="0" fontId="20" fillId="0" borderId="0" xfId="0" applyFont="1" applyAlignment="1">
      <alignment horizontal="right" indent="1"/>
    </xf>
    <xf numFmtId="0" fontId="19" fillId="0" borderId="0" xfId="0" applyFont="1" applyAlignment="1">
      <alignment horizontal="right" indent="1"/>
    </xf>
    <xf numFmtId="4" fontId="24" fillId="34" borderId="0" xfId="0" applyNumberFormat="1" applyFont="1" applyFill="1" applyAlignment="1">
      <alignment horizontal="right" wrapText="1" indent="1"/>
    </xf>
    <xf numFmtId="164" fontId="24" fillId="34" borderId="0" xfId="0" applyNumberFormat="1" applyFont="1" applyFill="1" applyAlignment="1">
      <alignment horizontal="right" wrapText="1" indent="1"/>
    </xf>
    <xf numFmtId="164" fontId="24" fillId="34" borderId="0" xfId="0" applyNumberFormat="1" applyFont="1" applyFill="1" applyAlignment="1">
      <alignment horizontal="left" wrapText="1" indent="1"/>
    </xf>
    <xf numFmtId="4" fontId="24" fillId="34" borderId="0" xfId="0" applyNumberFormat="1" applyFont="1" applyFill="1" applyAlignment="1">
      <alignment wrapText="1"/>
    </xf>
    <xf numFmtId="0" fontId="31" fillId="0" borderId="0" xfId="0" applyFont="1"/>
    <xf numFmtId="0" fontId="34" fillId="35" borderId="0" xfId="0" applyFont="1" applyFill="1"/>
    <xf numFmtId="0" fontId="20" fillId="35" borderId="0" xfId="0" applyFont="1" applyFill="1"/>
    <xf numFmtId="0" fontId="20" fillId="35" borderId="0" xfId="0" applyFont="1" applyFill="1" applyAlignment="1">
      <alignment horizontal="center"/>
    </xf>
    <xf numFmtId="0" fontId="35" fillId="0" borderId="0" xfId="0" applyFont="1"/>
    <xf numFmtId="4" fontId="31" fillId="0" borderId="0" xfId="0" applyNumberFormat="1" applyFont="1"/>
    <xf numFmtId="0" fontId="30" fillId="35" borderId="0" xfId="0" applyFont="1" applyFill="1" applyAlignment="1">
      <alignment horizontal="left" vertical="center" wrapText="1" indent="1"/>
    </xf>
    <xf numFmtId="4" fontId="30" fillId="35" borderId="0" xfId="0" applyNumberFormat="1" applyFont="1" applyFill="1" applyAlignment="1">
      <alignment horizontal="right" vertical="center" wrapText="1"/>
    </xf>
    <xf numFmtId="0" fontId="37" fillId="35" borderId="0" xfId="0" applyFont="1" applyFill="1" applyAlignment="1">
      <alignment horizontal="left" vertical="center" wrapText="1" indent="1"/>
    </xf>
    <xf numFmtId="4" fontId="37" fillId="35" borderId="0" xfId="0" applyNumberFormat="1" applyFont="1" applyFill="1" applyAlignment="1">
      <alignment horizontal="right" vertical="center" wrapText="1"/>
    </xf>
    <xf numFmtId="4" fontId="38" fillId="35" borderId="0" xfId="0" applyNumberFormat="1" applyFont="1" applyFill="1" applyAlignment="1">
      <alignment horizontal="right" vertical="center" wrapText="1"/>
    </xf>
    <xf numFmtId="4" fontId="19" fillId="35" borderId="0" xfId="0" applyNumberFormat="1" applyFont="1" applyFill="1" applyAlignment="1">
      <alignment horizontal="right"/>
    </xf>
    <xf numFmtId="0" fontId="26" fillId="37" borderId="0" xfId="0" applyFont="1" applyFill="1" applyAlignment="1">
      <alignment horizontal="left" vertical="center" wrapText="1" indent="1"/>
    </xf>
    <xf numFmtId="4" fontId="26" fillId="37" borderId="0" xfId="0" applyNumberFormat="1" applyFont="1" applyFill="1" applyAlignment="1">
      <alignment horizontal="right" vertical="center" wrapText="1"/>
    </xf>
    <xf numFmtId="0" fontId="21" fillId="35" borderId="11" xfId="0" applyFont="1" applyFill="1" applyBorder="1" applyAlignment="1">
      <alignment horizontal="center" vertical="center" wrapText="1"/>
    </xf>
    <xf numFmtId="0" fontId="32" fillId="0" borderId="0" xfId="0" applyFont="1"/>
    <xf numFmtId="0" fontId="0" fillId="35" borderId="0" xfId="0" applyFill="1"/>
    <xf numFmtId="164" fontId="0" fillId="35" borderId="0" xfId="0" applyNumberFormat="1" applyFill="1"/>
    <xf numFmtId="164" fontId="33" fillId="35" borderId="0" xfId="0" applyNumberFormat="1" applyFont="1" applyFill="1" applyAlignment="1">
      <alignment horizontal="center"/>
    </xf>
    <xf numFmtId="164" fontId="0" fillId="0" borderId="0" xfId="0" applyNumberFormat="1"/>
    <xf numFmtId="164" fontId="20" fillId="35" borderId="0" xfId="0" applyNumberFormat="1" applyFont="1" applyFill="1"/>
    <xf numFmtId="164" fontId="34" fillId="35" borderId="0" xfId="0" applyNumberFormat="1" applyFont="1" applyFill="1"/>
    <xf numFmtId="164" fontId="20" fillId="35" borderId="0" xfId="0" applyNumberFormat="1" applyFont="1" applyFill="1" applyAlignment="1">
      <alignment horizontal="center"/>
    </xf>
    <xf numFmtId="164" fontId="21" fillId="35" borderId="11" xfId="0" applyNumberFormat="1" applyFont="1" applyFill="1" applyBorder="1" applyAlignment="1">
      <alignment horizontal="center" vertical="center" wrapText="1"/>
    </xf>
    <xf numFmtId="164" fontId="30" fillId="35" borderId="0" xfId="0" applyNumberFormat="1" applyFont="1" applyFill="1" applyAlignment="1">
      <alignment horizontal="right" vertical="center" wrapText="1"/>
    </xf>
    <xf numFmtId="164" fontId="37" fillId="35" borderId="0" xfId="0" applyNumberFormat="1" applyFont="1" applyFill="1" applyAlignment="1">
      <alignment horizontal="right" vertical="center" wrapText="1"/>
    </xf>
    <xf numFmtId="164" fontId="19" fillId="35" borderId="0" xfId="0" applyNumberFormat="1" applyFont="1" applyFill="1" applyAlignment="1">
      <alignment horizontal="right"/>
    </xf>
    <xf numFmtId="164" fontId="26" fillId="37" borderId="0" xfId="0" applyNumberFormat="1" applyFont="1" applyFill="1" applyAlignment="1">
      <alignment horizontal="right" vertical="center" wrapText="1"/>
    </xf>
    <xf numFmtId="164" fontId="31" fillId="0" borderId="0" xfId="0" applyNumberFormat="1" applyFont="1"/>
    <xf numFmtId="164" fontId="27" fillId="36" borderId="0" xfId="0" applyNumberFormat="1" applyFont="1" applyFill="1" applyAlignment="1">
      <alignment horizontal="left" wrapText="1" indent="1"/>
    </xf>
    <xf numFmtId="164" fontId="19" fillId="0" borderId="0" xfId="0" applyNumberFormat="1" applyFont="1" applyAlignment="1">
      <alignment horizontal="left" indent="1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right"/>
    </xf>
    <xf numFmtId="4" fontId="27" fillId="36" borderId="0" xfId="0" applyNumberFormat="1" applyFont="1" applyFill="1" applyAlignment="1">
      <alignment horizontal="right" wrapText="1" indent="1"/>
    </xf>
    <xf numFmtId="164" fontId="27" fillId="36" borderId="0" xfId="0" applyNumberFormat="1" applyFont="1" applyFill="1" applyAlignment="1">
      <alignment horizontal="right" wrapText="1" indent="1"/>
    </xf>
    <xf numFmtId="0" fontId="21" fillId="34" borderId="0" xfId="0" applyFont="1" applyFill="1" applyAlignment="1">
      <alignment horizontal="left" wrapText="1" indent="3"/>
    </xf>
    <xf numFmtId="0" fontId="24" fillId="34" borderId="0" xfId="0" applyFont="1" applyFill="1" applyAlignment="1">
      <alignment horizontal="left" wrapText="1" indent="3"/>
    </xf>
    <xf numFmtId="164" fontId="27" fillId="36" borderId="0" xfId="0" applyNumberFormat="1" applyFont="1" applyFill="1" applyAlignment="1">
      <alignment wrapText="1"/>
    </xf>
    <xf numFmtId="0" fontId="21" fillId="34" borderId="0" xfId="0" applyFont="1" applyFill="1" applyAlignment="1">
      <alignment horizontal="left" wrapText="1" indent="2"/>
    </xf>
    <xf numFmtId="0" fontId="24" fillId="34" borderId="0" xfId="0" applyFont="1" applyFill="1" applyAlignment="1">
      <alignment horizontal="left" wrapText="1" indent="2"/>
    </xf>
    <xf numFmtId="0" fontId="22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right" vertical="center" wrapText="1"/>
    </xf>
    <xf numFmtId="0" fontId="21" fillId="0" borderId="11" xfId="0" applyFont="1" applyBorder="1" applyAlignment="1">
      <alignment horizontal="center" vertical="center" wrapText="1"/>
    </xf>
    <xf numFmtId="0" fontId="36" fillId="35" borderId="0" xfId="0" applyFont="1" applyFill="1" applyAlignment="1">
      <alignment wrapText="1"/>
    </xf>
    <xf numFmtId="0" fontId="21" fillId="34" borderId="11" xfId="0" applyFont="1" applyFill="1" applyBorder="1" applyAlignment="1">
      <alignment horizontal="left" wrapText="1" indent="2"/>
    </xf>
    <xf numFmtId="4" fontId="21" fillId="34" borderId="11" xfId="0" applyNumberFormat="1" applyFont="1" applyFill="1" applyBorder="1" applyAlignment="1">
      <alignment horizontal="right" wrapText="1" indent="1"/>
    </xf>
    <xf numFmtId="4" fontId="21" fillId="34" borderId="0" xfId="0" applyNumberFormat="1" applyFont="1" applyFill="1" applyAlignment="1">
      <alignment wrapText="1"/>
    </xf>
    <xf numFmtId="4" fontId="21" fillId="34" borderId="11" xfId="0" applyNumberFormat="1" applyFont="1" applyFill="1" applyBorder="1" applyAlignment="1">
      <alignment wrapText="1"/>
    </xf>
    <xf numFmtId="164" fontId="25" fillId="0" borderId="0" xfId="0" applyNumberFormat="1" applyFont="1" applyAlignment="1">
      <alignment horizontal="left"/>
    </xf>
    <xf numFmtId="164" fontId="22" fillId="0" borderId="11" xfId="0" applyNumberFormat="1" applyFont="1" applyBorder="1" applyAlignment="1">
      <alignment horizontal="center" vertical="center" wrapText="1"/>
    </xf>
    <xf numFmtId="0" fontId="22" fillId="35" borderId="11" xfId="0" applyFont="1" applyFill="1" applyBorder="1" applyAlignment="1">
      <alignment horizontal="center" vertical="center" wrapText="1"/>
    </xf>
    <xf numFmtId="164" fontId="22" fillId="35" borderId="11" xfId="0" applyNumberFormat="1" applyFont="1" applyFill="1" applyBorder="1" applyAlignment="1">
      <alignment horizontal="center" vertical="center" wrapText="1"/>
    </xf>
    <xf numFmtId="0" fontId="39" fillId="0" borderId="0" xfId="0" applyFont="1"/>
    <xf numFmtId="4" fontId="19" fillId="0" borderId="0" xfId="0" applyNumberFormat="1" applyFont="1" applyAlignment="1">
      <alignment horizontal="left" indent="1"/>
    </xf>
    <xf numFmtId="4" fontId="30" fillId="37" borderId="0" xfId="0" applyNumberFormat="1" applyFont="1" applyFill="1" applyAlignment="1">
      <alignment horizontal="right" vertical="center" wrapText="1"/>
    </xf>
    <xf numFmtId="164" fontId="30" fillId="37" borderId="0" xfId="0" applyNumberFormat="1" applyFont="1" applyFill="1" applyAlignment="1">
      <alignment horizontal="right" vertical="center" wrapText="1"/>
    </xf>
    <xf numFmtId="0" fontId="26" fillId="35" borderId="10" xfId="0" applyFont="1" applyFill="1" applyBorder="1" applyAlignment="1">
      <alignment horizontal="left" vertical="center" wrapText="1" indent="1"/>
    </xf>
    <xf numFmtId="4" fontId="26" fillId="35" borderId="10" xfId="0" applyNumberFormat="1" applyFont="1" applyFill="1" applyBorder="1" applyAlignment="1">
      <alignment horizontal="right" vertical="center" wrapText="1"/>
    </xf>
    <xf numFmtId="164" fontId="26" fillId="35" borderId="10" xfId="0" applyNumberFormat="1" applyFont="1" applyFill="1" applyBorder="1" applyAlignment="1">
      <alignment horizontal="right" vertical="center" wrapText="1"/>
    </xf>
    <xf numFmtId="0" fontId="19" fillId="37" borderId="0" xfId="0" applyFont="1" applyFill="1" applyAlignment="1">
      <alignment horizontal="right"/>
    </xf>
    <xf numFmtId="164" fontId="19" fillId="37" borderId="0" xfId="0" applyNumberFormat="1" applyFont="1" applyFill="1" applyAlignment="1">
      <alignment horizontal="right"/>
    </xf>
    <xf numFmtId="0" fontId="26" fillId="37" borderId="13" xfId="0" applyFont="1" applyFill="1" applyBorder="1" applyAlignment="1">
      <alignment horizontal="left" vertical="center" wrapText="1" indent="1"/>
    </xf>
    <xf numFmtId="4" fontId="38" fillId="37" borderId="13" xfId="0" applyNumberFormat="1" applyFont="1" applyFill="1" applyBorder="1" applyAlignment="1">
      <alignment horizontal="right" vertical="center" wrapText="1"/>
    </xf>
    <xf numFmtId="4" fontId="30" fillId="37" borderId="13" xfId="0" applyNumberFormat="1" applyFont="1" applyFill="1" applyBorder="1" applyAlignment="1">
      <alignment horizontal="right" vertical="center" wrapText="1"/>
    </xf>
    <xf numFmtId="164" fontId="30" fillId="37" borderId="13" xfId="0" applyNumberFormat="1" applyFont="1" applyFill="1" applyBorder="1" applyAlignment="1">
      <alignment horizontal="right" vertical="center" wrapText="1"/>
    </xf>
    <xf numFmtId="0" fontId="26" fillId="37" borderId="11" xfId="0" applyFont="1" applyFill="1" applyBorder="1" applyAlignment="1">
      <alignment horizontal="left" vertical="center" wrapText="1" indent="1"/>
    </xf>
    <xf numFmtId="4" fontId="25" fillId="37" borderId="11" xfId="0" applyNumberFormat="1" applyFont="1" applyFill="1" applyBorder="1"/>
    <xf numFmtId="164" fontId="25" fillId="37" borderId="11" xfId="0" applyNumberFormat="1" applyFont="1" applyFill="1" applyBorder="1"/>
    <xf numFmtId="0" fontId="22" fillId="35" borderId="12" xfId="0" applyFont="1" applyFill="1" applyBorder="1" applyAlignment="1">
      <alignment horizontal="center" vertical="center" wrapText="1"/>
    </xf>
    <xf numFmtId="164" fontId="22" fillId="35" borderId="12" xfId="0" applyNumberFormat="1" applyFont="1" applyFill="1" applyBorder="1" applyAlignment="1">
      <alignment horizontal="center" vertical="center" wrapText="1"/>
    </xf>
    <xf numFmtId="4" fontId="25" fillId="0" borderId="0" xfId="0" applyNumberFormat="1" applyFont="1" applyAlignment="1">
      <alignment horizontal="left" indent="1"/>
    </xf>
    <xf numFmtId="4" fontId="27" fillId="36" borderId="0" xfId="0" applyNumberFormat="1" applyFont="1" applyFill="1" applyAlignment="1">
      <alignment horizontal="left" wrapText="1" indent="1"/>
    </xf>
    <xf numFmtId="164" fontId="25" fillId="0" borderId="0" xfId="0" applyNumberFormat="1" applyFont="1"/>
    <xf numFmtId="164" fontId="19" fillId="0" borderId="0" xfId="0" applyNumberFormat="1" applyFont="1"/>
    <xf numFmtId="0" fontId="26" fillId="35" borderId="11" xfId="0" applyFont="1" applyFill="1" applyBorder="1" applyAlignment="1">
      <alignment horizontal="left" wrapText="1" indent="2"/>
    </xf>
    <xf numFmtId="0" fontId="21" fillId="38" borderId="0" xfId="0" applyFont="1" applyFill="1" applyAlignment="1">
      <alignment horizontal="left" wrapText="1" indent="3"/>
    </xf>
    <xf numFmtId="0" fontId="41" fillId="0" borderId="0" xfId="0" applyFont="1"/>
    <xf numFmtId="0" fontId="19" fillId="35" borderId="0" xfId="0" applyFont="1" applyFill="1" applyAlignment="1">
      <alignment horizontal="left" indent="1"/>
    </xf>
    <xf numFmtId="164" fontId="21" fillId="34" borderId="11" xfId="0" applyNumberFormat="1" applyFont="1" applyFill="1" applyBorder="1" applyAlignment="1">
      <alignment horizontal="right" wrapText="1" indent="1"/>
    </xf>
    <xf numFmtId="164" fontId="42" fillId="36" borderId="0" xfId="0" applyNumberFormat="1" applyFont="1" applyFill="1" applyAlignment="1">
      <alignment horizontal="right" wrapText="1" indent="1"/>
    </xf>
    <xf numFmtId="164" fontId="19" fillId="36" borderId="0" xfId="0" applyNumberFormat="1" applyFont="1" applyFill="1" applyAlignment="1">
      <alignment horizontal="left" indent="1"/>
    </xf>
    <xf numFmtId="0" fontId="22" fillId="35" borderId="10" xfId="0" applyFont="1" applyFill="1" applyBorder="1" applyAlignment="1">
      <alignment horizontal="center" vertical="center" wrapText="1"/>
    </xf>
    <xf numFmtId="4" fontId="37" fillId="0" borderId="0" xfId="0" applyNumberFormat="1" applyFont="1" applyAlignment="1">
      <alignment horizontal="right" vertical="center" wrapText="1"/>
    </xf>
    <xf numFmtId="164" fontId="21" fillId="34" borderId="11" xfId="0" applyNumberFormat="1" applyFont="1" applyFill="1" applyBorder="1" applyAlignment="1">
      <alignment horizontal="right" wrapText="1"/>
    </xf>
    <xf numFmtId="0" fontId="33" fillId="35" borderId="0" xfId="0" applyFont="1" applyFill="1" applyAlignment="1">
      <alignment horizontal="center"/>
    </xf>
    <xf numFmtId="0" fontId="26" fillId="38" borderId="0" xfId="0" applyFont="1" applyFill="1" applyAlignment="1">
      <alignment horizontal="left" wrapText="1" indent="3"/>
    </xf>
    <xf numFmtId="4" fontId="21" fillId="34" borderId="0" xfId="0" applyNumberFormat="1" applyFont="1" applyFill="1" applyAlignment="1">
      <alignment horizontal="right" wrapText="1" indent="1"/>
    </xf>
    <xf numFmtId="4" fontId="30" fillId="35" borderId="0" xfId="0" applyNumberFormat="1" applyFont="1" applyFill="1" applyAlignment="1">
      <alignment vertical="center" wrapText="1"/>
    </xf>
    <xf numFmtId="4" fontId="19" fillId="0" borderId="0" xfId="0" applyNumberFormat="1" applyFont="1"/>
    <xf numFmtId="4" fontId="27" fillId="36" borderId="0" xfId="0" applyNumberFormat="1" applyFont="1" applyFill="1" applyAlignment="1">
      <alignment horizontal="right" wrapText="1"/>
    </xf>
    <xf numFmtId="4" fontId="21" fillId="34" borderId="0" xfId="0" applyNumberFormat="1" applyFont="1" applyFill="1" applyAlignment="1">
      <alignment horizontal="right" wrapText="1"/>
    </xf>
    <xf numFmtId="4" fontId="24" fillId="34" borderId="0" xfId="0" applyNumberFormat="1" applyFont="1" applyFill="1" applyAlignment="1">
      <alignment horizontal="right" wrapText="1"/>
    </xf>
    <xf numFmtId="4" fontId="21" fillId="35" borderId="0" xfId="0" applyNumberFormat="1" applyFont="1" applyFill="1" applyAlignment="1">
      <alignment horizontal="right" wrapText="1"/>
    </xf>
    <xf numFmtId="4" fontId="21" fillId="34" borderId="11" xfId="0" applyNumberFormat="1" applyFont="1" applyFill="1" applyBorder="1" applyAlignment="1">
      <alignment horizontal="right" wrapText="1"/>
    </xf>
    <xf numFmtId="4" fontId="19" fillId="0" borderId="0" xfId="0" applyNumberFormat="1" applyFont="1" applyAlignment="1">
      <alignment horizontal="right"/>
    </xf>
    <xf numFmtId="164" fontId="27" fillId="36" borderId="0" xfId="0" applyNumberFormat="1" applyFont="1" applyFill="1" applyAlignment="1">
      <alignment horizontal="right" wrapText="1"/>
    </xf>
    <xf numFmtId="164" fontId="21" fillId="34" borderId="0" xfId="0" applyNumberFormat="1" applyFont="1" applyFill="1" applyAlignment="1">
      <alignment horizontal="right" wrapText="1"/>
    </xf>
    <xf numFmtId="164" fontId="24" fillId="34" borderId="0" xfId="0" applyNumberFormat="1" applyFont="1" applyFill="1" applyAlignment="1">
      <alignment horizontal="right" wrapText="1"/>
    </xf>
    <xf numFmtId="164" fontId="19" fillId="0" borderId="0" xfId="0" applyNumberFormat="1" applyFont="1" applyAlignment="1">
      <alignment horizontal="right"/>
    </xf>
    <xf numFmtId="164" fontId="25" fillId="0" borderId="0" xfId="0" applyNumberFormat="1" applyFont="1" applyAlignment="1">
      <alignment horizontal="right"/>
    </xf>
    <xf numFmtId="4" fontId="21" fillId="38" borderId="0" xfId="0" applyNumberFormat="1" applyFont="1" applyFill="1" applyAlignment="1">
      <alignment horizontal="right" wrapText="1"/>
    </xf>
    <xf numFmtId="4" fontId="26" fillId="35" borderId="11" xfId="0" applyNumberFormat="1" applyFont="1" applyFill="1" applyBorder="1" applyAlignment="1">
      <alignment horizontal="right" wrapText="1"/>
    </xf>
    <xf numFmtId="164" fontId="21" fillId="38" borderId="0" xfId="0" applyNumberFormat="1" applyFont="1" applyFill="1" applyAlignment="1">
      <alignment horizontal="right" wrapText="1"/>
    </xf>
    <xf numFmtId="164" fontId="26" fillId="35" borderId="11" xfId="0" applyNumberFormat="1" applyFont="1" applyFill="1" applyBorder="1" applyAlignment="1">
      <alignment horizontal="right" wrapText="1"/>
    </xf>
    <xf numFmtId="4" fontId="19" fillId="36" borderId="0" xfId="0" applyNumberFormat="1" applyFont="1" applyFill="1"/>
    <xf numFmtId="0" fontId="43" fillId="34" borderId="0" xfId="0" applyFont="1" applyFill="1" applyAlignment="1">
      <alignment horizontal="left" wrapText="1" indent="3"/>
    </xf>
    <xf numFmtId="4" fontId="43" fillId="34" borderId="0" xfId="0" applyNumberFormat="1" applyFont="1" applyFill="1" applyAlignment="1">
      <alignment horizontal="right" wrapText="1" indent="1"/>
    </xf>
    <xf numFmtId="0" fontId="44" fillId="0" borderId="0" xfId="0" applyFont="1" applyAlignment="1">
      <alignment horizontal="left" indent="1"/>
    </xf>
    <xf numFmtId="0" fontId="20" fillId="35" borderId="0" xfId="0" applyFont="1" applyFill="1" applyAlignment="1">
      <alignment horizontal="left" vertical="center" wrapText="1"/>
    </xf>
    <xf numFmtId="0" fontId="47" fillId="35" borderId="0" xfId="0" applyFont="1" applyFill="1"/>
    <xf numFmtId="0" fontId="48" fillId="35" borderId="0" xfId="0" applyFont="1" applyFill="1" applyAlignment="1">
      <alignment horizontal="center"/>
    </xf>
    <xf numFmtId="164" fontId="48" fillId="35" borderId="0" xfId="0" applyNumberFormat="1" applyFont="1" applyFill="1" applyAlignment="1">
      <alignment horizontal="center"/>
    </xf>
    <xf numFmtId="0" fontId="48" fillId="0" borderId="0" xfId="0" applyFont="1"/>
    <xf numFmtId="0" fontId="46" fillId="35" borderId="0" xfId="0" applyFont="1" applyFill="1" applyAlignment="1">
      <alignment wrapText="1"/>
    </xf>
    <xf numFmtId="0" fontId="44" fillId="0" borderId="0" xfId="0" applyFont="1" applyAlignment="1">
      <alignment horizontal="right" indent="1"/>
    </xf>
    <xf numFmtId="4" fontId="27" fillId="0" borderId="0" xfId="0" applyNumberFormat="1" applyFont="1" applyFill="1" applyAlignment="1">
      <alignment horizontal="right" wrapText="1"/>
    </xf>
    <xf numFmtId="4" fontId="21" fillId="0" borderId="0" xfId="0" applyNumberFormat="1" applyFont="1" applyFill="1" applyAlignment="1">
      <alignment horizontal="right" wrapText="1"/>
    </xf>
    <xf numFmtId="4" fontId="24" fillId="0" borderId="0" xfId="0" applyNumberFormat="1" applyFont="1" applyFill="1" applyAlignment="1">
      <alignment horizontal="right" wrapText="1"/>
    </xf>
    <xf numFmtId="0" fontId="26" fillId="34" borderId="0" xfId="0" applyFont="1" applyFill="1" applyAlignment="1">
      <alignment horizontal="left" wrapText="1" indent="1"/>
    </xf>
    <xf numFmtId="0" fontId="21" fillId="33" borderId="0" xfId="0" applyFont="1" applyFill="1" applyBorder="1" applyAlignment="1">
      <alignment horizontal="left" wrapText="1" indent="1"/>
    </xf>
    <xf numFmtId="4" fontId="21" fillId="33" borderId="0" xfId="0" applyNumberFormat="1" applyFont="1" applyFill="1" applyBorder="1" applyAlignment="1">
      <alignment horizontal="right" wrapText="1" indent="1"/>
    </xf>
    <xf numFmtId="4" fontId="21" fillId="34" borderId="0" xfId="0" applyNumberFormat="1" applyFont="1" applyFill="1" applyBorder="1" applyAlignment="1">
      <alignment horizontal="right" wrapText="1" indent="1"/>
    </xf>
    <xf numFmtId="0" fontId="21" fillId="34" borderId="0" xfId="0" applyFont="1" applyFill="1" applyBorder="1" applyAlignment="1">
      <alignment horizontal="left" wrapText="1" indent="5"/>
    </xf>
    <xf numFmtId="0" fontId="24" fillId="34" borderId="0" xfId="0" applyFont="1" applyFill="1" applyBorder="1" applyAlignment="1">
      <alignment horizontal="left" wrapText="1" indent="5"/>
    </xf>
    <xf numFmtId="0" fontId="24" fillId="34" borderId="0" xfId="0" applyFont="1" applyFill="1" applyBorder="1" applyAlignment="1">
      <alignment horizontal="left" wrapText="1" indent="1"/>
    </xf>
    <xf numFmtId="4" fontId="24" fillId="34" borderId="0" xfId="0" applyNumberFormat="1" applyFont="1" applyFill="1" applyBorder="1" applyAlignment="1">
      <alignment horizontal="right" wrapText="1" indent="1"/>
    </xf>
    <xf numFmtId="4" fontId="24" fillId="34" borderId="0" xfId="0" applyNumberFormat="1" applyFont="1" applyFill="1" applyBorder="1" applyAlignment="1">
      <alignment horizontal="left" wrapText="1" indent="1"/>
    </xf>
    <xf numFmtId="0" fontId="50" fillId="34" borderId="0" xfId="0" applyFont="1" applyFill="1" applyBorder="1" applyAlignment="1">
      <alignment horizontal="left" wrapText="1" indent="3"/>
    </xf>
    <xf numFmtId="4" fontId="50" fillId="34" borderId="0" xfId="0" applyNumberFormat="1" applyFont="1" applyFill="1" applyBorder="1" applyAlignment="1">
      <alignment horizontal="right" wrapText="1" indent="1"/>
    </xf>
    <xf numFmtId="4" fontId="50" fillId="34" borderId="0" xfId="0" applyNumberFormat="1" applyFont="1" applyFill="1" applyBorder="1" applyAlignment="1">
      <alignment horizontal="left" wrapText="1" indent="1"/>
    </xf>
    <xf numFmtId="0" fontId="33" fillId="35" borderId="0" xfId="0" applyFont="1" applyFill="1" applyAlignment="1">
      <alignment horizontal="center"/>
    </xf>
    <xf numFmtId="0" fontId="20" fillId="35" borderId="0" xfId="0" applyFont="1" applyFill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31" fillId="34" borderId="0" xfId="0" applyFont="1" applyFill="1"/>
    <xf numFmtId="0" fontId="19" fillId="34" borderId="0" xfId="0" applyFont="1" applyFill="1" applyAlignment="1">
      <alignment horizontal="left" indent="1"/>
    </xf>
    <xf numFmtId="0" fontId="23" fillId="34" borderId="0" xfId="0" applyFont="1" applyFill="1" applyAlignment="1">
      <alignment horizontal="left" indent="1"/>
    </xf>
    <xf numFmtId="0" fontId="45" fillId="34" borderId="0" xfId="0" applyFont="1" applyFill="1"/>
    <xf numFmtId="0" fontId="25" fillId="34" borderId="0" xfId="0" applyFont="1" applyFill="1" applyAlignment="1">
      <alignment horizontal="left" indent="1"/>
    </xf>
    <xf numFmtId="4" fontId="39" fillId="0" borderId="0" xfId="0" applyNumberFormat="1" applyFont="1"/>
    <xf numFmtId="4" fontId="26" fillId="35" borderId="0" xfId="0" applyNumberFormat="1" applyFont="1" applyFill="1" applyAlignment="1">
      <alignment horizontal="right" vertical="center" wrapText="1"/>
    </xf>
    <xf numFmtId="4" fontId="21" fillId="35" borderId="0" xfId="0" applyNumberFormat="1" applyFont="1" applyFill="1" applyBorder="1" applyAlignment="1">
      <alignment horizontal="right" wrapText="1" indent="1"/>
    </xf>
    <xf numFmtId="0" fontId="41" fillId="0" borderId="0" xfId="0" applyFont="1" applyAlignment="1">
      <alignment horizontal="right"/>
    </xf>
    <xf numFmtId="0" fontId="37" fillId="35" borderId="0" xfId="0" applyFont="1" applyFill="1" applyAlignment="1">
      <alignment horizontal="justify" wrapText="1"/>
    </xf>
    <xf numFmtId="0" fontId="20" fillId="0" borderId="0" xfId="0" applyFont="1" applyAlignment="1">
      <alignment horizontal="center" vertical="center" wrapText="1"/>
    </xf>
    <xf numFmtId="0" fontId="33" fillId="35" borderId="0" xfId="0" applyFont="1" applyFill="1" applyAlignment="1">
      <alignment horizontal="center"/>
    </xf>
    <xf numFmtId="0" fontId="49" fillId="35" borderId="0" xfId="0" applyFont="1" applyFill="1" applyAlignment="1">
      <alignment horizontal="center"/>
    </xf>
    <xf numFmtId="0" fontId="18" fillId="35" borderId="0" xfId="0" applyFont="1" applyFill="1" applyAlignment="1">
      <alignment horizontal="center"/>
    </xf>
    <xf numFmtId="0" fontId="20" fillId="35" borderId="0" xfId="0" applyFont="1" applyFill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justify" wrapText="1"/>
    </xf>
    <xf numFmtId="0" fontId="4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0" fillId="35" borderId="0" xfId="0" applyFont="1" applyFill="1" applyAlignment="1">
      <alignment horizontal="left"/>
    </xf>
  </cellXfs>
  <cellStyles count="45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Normalno 2" xfId="43" xr:uid="{00000000-0005-0000-0000-000024000000}"/>
    <cellStyle name="Normalno 3" xfId="42" xr:uid="{00000000-0005-0000-0000-000025000000}"/>
    <cellStyle name="Obično_B. Rn.financ." xfId="44" xr:uid="{00000000-0005-0000-0000-000026000000}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72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tabSelected="1" zoomScaleNormal="100" workbookViewId="0">
      <selection activeCell="H4" sqref="H4"/>
    </sheetView>
  </sheetViews>
  <sheetFormatPr defaultColWidth="8.88671875" defaultRowHeight="15.6" x14ac:dyDescent="0.3"/>
  <cols>
    <col min="1" max="1" width="70.5546875" style="15" customWidth="1"/>
    <col min="2" max="5" width="18.33203125" style="15" customWidth="1"/>
    <col min="6" max="6" width="8.6640625" style="43" bestFit="1" customWidth="1"/>
    <col min="7" max="7" width="9" style="43" customWidth="1"/>
    <col min="8" max="8" width="8.88671875" style="15"/>
    <col min="9" max="9" width="15.44140625" style="15" bestFit="1" customWidth="1"/>
    <col min="10" max="16384" width="8.88671875" style="15"/>
  </cols>
  <sheetData>
    <row r="1" spans="1:13" ht="74.25" customHeight="1" x14ac:dyDescent="0.3">
      <c r="A1" s="158" t="s">
        <v>225</v>
      </c>
      <c r="B1" s="158"/>
      <c r="C1" s="158"/>
      <c r="D1" s="158"/>
      <c r="E1" s="158"/>
      <c r="F1" s="158"/>
      <c r="G1" s="158"/>
      <c r="H1" s="148"/>
      <c r="I1" s="148"/>
      <c r="J1" s="148"/>
      <c r="K1" s="148"/>
      <c r="L1" s="148"/>
      <c r="M1" s="148"/>
    </row>
    <row r="2" spans="1:13" ht="18.600000000000001" x14ac:dyDescent="0.3">
      <c r="A2" s="159" t="s">
        <v>220</v>
      </c>
      <c r="B2" s="159"/>
      <c r="C2" s="159"/>
      <c r="D2" s="159"/>
      <c r="E2" s="159"/>
      <c r="F2" s="159"/>
      <c r="G2" s="159"/>
      <c r="H2" s="148"/>
      <c r="I2" s="148"/>
      <c r="J2" s="148"/>
      <c r="K2" s="148"/>
      <c r="L2" s="148"/>
      <c r="M2" s="148"/>
    </row>
    <row r="3" spans="1:13" ht="18.600000000000001" x14ac:dyDescent="0.3">
      <c r="A3" s="160" t="s">
        <v>169</v>
      </c>
      <c r="B3" s="160"/>
      <c r="C3" s="160"/>
      <c r="D3" s="160"/>
      <c r="E3" s="160"/>
      <c r="F3" s="160"/>
      <c r="G3" s="160"/>
      <c r="H3" s="148"/>
      <c r="I3" s="148"/>
      <c r="J3" s="148"/>
      <c r="K3" s="148"/>
      <c r="L3" s="148"/>
      <c r="M3" s="148"/>
    </row>
    <row r="4" spans="1:13" ht="18.600000000000001" x14ac:dyDescent="0.3">
      <c r="A4" s="159" t="s">
        <v>196</v>
      </c>
      <c r="B4" s="159"/>
      <c r="C4" s="159"/>
      <c r="D4" s="159"/>
      <c r="E4" s="159"/>
      <c r="F4" s="159"/>
      <c r="G4" s="159"/>
      <c r="H4" s="148"/>
      <c r="I4" s="148"/>
      <c r="J4" s="148"/>
      <c r="K4" s="148"/>
      <c r="L4" s="148"/>
      <c r="M4" s="148"/>
    </row>
    <row r="5" spans="1:13" ht="9.75" customHeight="1" x14ac:dyDescent="0.4">
      <c r="A5" s="16"/>
      <c r="B5" s="16"/>
      <c r="C5" s="16"/>
      <c r="D5" s="16"/>
      <c r="E5" s="16"/>
      <c r="F5" s="36"/>
      <c r="G5" s="36"/>
    </row>
    <row r="6" spans="1:13" ht="18.600000000000001" x14ac:dyDescent="0.3">
      <c r="A6" s="159" t="s">
        <v>89</v>
      </c>
      <c r="B6" s="159"/>
      <c r="C6" s="159"/>
      <c r="D6" s="159"/>
      <c r="E6" s="159"/>
      <c r="F6" s="159"/>
      <c r="G6" s="159"/>
    </row>
    <row r="7" spans="1:13" ht="6.75" customHeight="1" x14ac:dyDescent="0.3">
      <c r="A7" s="17"/>
      <c r="B7" s="17"/>
      <c r="C7" s="17"/>
      <c r="D7" s="17"/>
      <c r="E7" s="17"/>
      <c r="F7" s="35"/>
      <c r="G7" s="35"/>
      <c r="K7" s="30"/>
    </row>
    <row r="8" spans="1:13" x14ac:dyDescent="0.3">
      <c r="A8" s="161" t="s">
        <v>90</v>
      </c>
      <c r="B8" s="161"/>
      <c r="C8" s="161"/>
      <c r="D8" s="161"/>
      <c r="E8" s="161"/>
      <c r="F8" s="161"/>
      <c r="G8" s="161"/>
    </row>
    <row r="9" spans="1:13" ht="13.95" customHeight="1" x14ac:dyDescent="0.3">
      <c r="A9" s="18"/>
      <c r="B9" s="18"/>
      <c r="C9" s="18"/>
      <c r="D9" s="18"/>
      <c r="E9" s="18"/>
      <c r="F9" s="37"/>
      <c r="G9" s="37"/>
    </row>
    <row r="10" spans="1:13" x14ac:dyDescent="0.3">
      <c r="A10" s="162" t="s">
        <v>197</v>
      </c>
      <c r="B10" s="162"/>
      <c r="C10" s="162"/>
      <c r="D10" s="162"/>
      <c r="E10" s="162"/>
      <c r="F10" s="162"/>
      <c r="G10" s="162"/>
    </row>
    <row r="11" spans="1:13" x14ac:dyDescent="0.3">
      <c r="A11" s="123"/>
      <c r="B11" s="123"/>
      <c r="C11" s="123"/>
      <c r="D11" s="146"/>
      <c r="E11" s="123"/>
      <c r="F11" s="123"/>
      <c r="G11" s="123"/>
    </row>
    <row r="12" spans="1:13" s="127" customFormat="1" x14ac:dyDescent="0.3">
      <c r="A12" s="124" t="s">
        <v>166</v>
      </c>
      <c r="B12" s="125"/>
      <c r="C12" s="125"/>
      <c r="D12" s="125"/>
      <c r="E12" s="125"/>
      <c r="F12" s="126"/>
      <c r="G12" s="126"/>
    </row>
    <row r="13" spans="1:13" s="30" customFormat="1" ht="28.95" customHeight="1" x14ac:dyDescent="0.3">
      <c r="A13" s="29" t="s">
        <v>91</v>
      </c>
      <c r="B13" s="29" t="s">
        <v>168</v>
      </c>
      <c r="C13" s="29" t="s">
        <v>198</v>
      </c>
      <c r="D13" s="29" t="s">
        <v>199</v>
      </c>
      <c r="E13" s="29" t="s">
        <v>200</v>
      </c>
      <c r="F13" s="38" t="s">
        <v>123</v>
      </c>
      <c r="G13" s="38" t="s">
        <v>124</v>
      </c>
    </row>
    <row r="14" spans="1:13" s="19" customFormat="1" ht="8.25" customHeight="1" thickBot="1" x14ac:dyDescent="0.25">
      <c r="A14" s="83">
        <v>1</v>
      </c>
      <c r="B14" s="83">
        <v>2</v>
      </c>
      <c r="C14" s="83">
        <v>3</v>
      </c>
      <c r="D14" s="83">
        <v>4</v>
      </c>
      <c r="E14" s="83">
        <v>5</v>
      </c>
      <c r="F14" s="84" t="s">
        <v>187</v>
      </c>
      <c r="G14" s="84" t="s">
        <v>188</v>
      </c>
    </row>
    <row r="15" spans="1:13" ht="18" customHeight="1" thickTop="1" x14ac:dyDescent="0.3">
      <c r="A15" s="27" t="s">
        <v>0</v>
      </c>
      <c r="B15" s="28"/>
      <c r="C15" s="28"/>
      <c r="D15" s="28"/>
      <c r="E15" s="28"/>
      <c r="F15" s="42"/>
      <c r="G15" s="42"/>
    </row>
    <row r="16" spans="1:13" ht="18" customHeight="1" x14ac:dyDescent="0.3">
      <c r="A16" s="21" t="s">
        <v>1</v>
      </c>
      <c r="B16" s="22">
        <v>1160606.31</v>
      </c>
      <c r="C16" s="22">
        <v>1606834</v>
      </c>
      <c r="D16" s="22">
        <v>1606834</v>
      </c>
      <c r="E16" s="22">
        <v>1486018.98</v>
      </c>
      <c r="F16" s="39">
        <f>IFERROR(E16/B16*100,"-")</f>
        <v>128.03816136412354</v>
      </c>
      <c r="G16" s="39">
        <f>E16/D16*100</f>
        <v>92.481176026895113</v>
      </c>
      <c r="I16" s="20"/>
    </row>
    <row r="17" spans="1:9" ht="18" customHeight="1" x14ac:dyDescent="0.3">
      <c r="A17" s="21" t="s">
        <v>13</v>
      </c>
      <c r="B17" s="22">
        <v>0</v>
      </c>
      <c r="C17" s="22">
        <v>0</v>
      </c>
      <c r="D17" s="22">
        <v>0</v>
      </c>
      <c r="E17" s="22">
        <v>0</v>
      </c>
      <c r="F17" s="39" t="str">
        <f>IFERROR(E17/B17*100,"-")</f>
        <v>-</v>
      </c>
      <c r="G17" s="39" t="s">
        <v>194</v>
      </c>
    </row>
    <row r="18" spans="1:9" ht="18" customHeight="1" x14ac:dyDescent="0.3">
      <c r="A18" s="21" t="s">
        <v>15</v>
      </c>
      <c r="B18" s="22">
        <v>1153583.0900000001</v>
      </c>
      <c r="C18" s="22">
        <v>1567384</v>
      </c>
      <c r="D18" s="22">
        <v>1567384</v>
      </c>
      <c r="E18" s="22">
        <v>1433019.42</v>
      </c>
      <c r="F18" s="39">
        <f>IFERROR(E18/B18*100,"-")</f>
        <v>124.22333791317971</v>
      </c>
      <c r="G18" s="39">
        <f>E18/D18*100</f>
        <v>91.427462574582862</v>
      </c>
    </row>
    <row r="19" spans="1:9" ht="18" customHeight="1" x14ac:dyDescent="0.3">
      <c r="A19" s="21" t="s">
        <v>58</v>
      </c>
      <c r="B19" s="22">
        <v>24691.599999999999</v>
      </c>
      <c r="C19" s="22">
        <v>53738</v>
      </c>
      <c r="D19" s="22">
        <v>53738</v>
      </c>
      <c r="E19" s="22">
        <v>45107.15</v>
      </c>
      <c r="F19" s="39">
        <f>IFERROR(E19/B19*100,"-")</f>
        <v>182.68216721476131</v>
      </c>
      <c r="G19" s="39">
        <f>E19/D19*100</f>
        <v>83.939018943764182</v>
      </c>
    </row>
    <row r="20" spans="1:9" x14ac:dyDescent="0.3">
      <c r="A20" s="71" t="s">
        <v>92</v>
      </c>
      <c r="B20" s="72">
        <f>B16+B17-B18-B19</f>
        <v>-17668.380000000026</v>
      </c>
      <c r="C20" s="72">
        <f>C16+C17-C18-C19</f>
        <v>-14288</v>
      </c>
      <c r="D20" s="72">
        <f>D16+D17-D18-D19</f>
        <v>-14288</v>
      </c>
      <c r="E20" s="72">
        <f>E16+E17-E18-E19</f>
        <v>7892.4100000000544</v>
      </c>
      <c r="F20" s="39">
        <f>IFERROR(E20/B20*100,"-")</f>
        <v>-44.669686751134186</v>
      </c>
      <c r="G20" s="39">
        <f>E20/D20*100</f>
        <v>-55.238031914893995</v>
      </c>
      <c r="I20" s="20"/>
    </row>
    <row r="21" spans="1:9" x14ac:dyDescent="0.3">
      <c r="A21" s="27" t="s">
        <v>67</v>
      </c>
      <c r="B21" s="69"/>
      <c r="C21" s="69"/>
      <c r="D21" s="69"/>
      <c r="E21" s="69"/>
      <c r="F21" s="70"/>
      <c r="G21" s="70"/>
      <c r="H21" s="39"/>
    </row>
    <row r="22" spans="1:9" x14ac:dyDescent="0.3">
      <c r="A22" s="21" t="s">
        <v>68</v>
      </c>
      <c r="B22" s="22">
        <f>'Rač fin-Tablica 4.'!B7</f>
        <v>0</v>
      </c>
      <c r="C22" s="22">
        <v>0</v>
      </c>
      <c r="D22" s="22">
        <v>0</v>
      </c>
      <c r="E22" s="22">
        <v>0</v>
      </c>
      <c r="F22" s="39" t="str">
        <f>IFERROR(E22/B22*100,"-")</f>
        <v>-</v>
      </c>
      <c r="G22" s="39" t="str">
        <f>IFERROR(E22/#REF!*100,"-")</f>
        <v>-</v>
      </c>
    </row>
    <row r="23" spans="1:9" x14ac:dyDescent="0.3">
      <c r="A23" s="21" t="s">
        <v>72</v>
      </c>
      <c r="B23" s="22">
        <f>'Rač fin-Tablica 4.'!B16</f>
        <v>0</v>
      </c>
      <c r="C23" s="22">
        <v>0</v>
      </c>
      <c r="D23" s="22">
        <v>0</v>
      </c>
      <c r="E23" s="22">
        <f>'Rač fin-Tablica 4.'!E16</f>
        <v>0</v>
      </c>
      <c r="F23" s="39" t="str">
        <f>IFERROR(E23/B23*100,"-")</f>
        <v>-</v>
      </c>
      <c r="G23" s="39" t="str">
        <f>IFERROR(E23/#REF!*100,"-")</f>
        <v>-</v>
      </c>
      <c r="I23" s="20"/>
    </row>
    <row r="24" spans="1:9" x14ac:dyDescent="0.3">
      <c r="A24" s="71" t="s">
        <v>93</v>
      </c>
      <c r="B24" s="72">
        <f>B22-B23</f>
        <v>0</v>
      </c>
      <c r="C24" s="72">
        <f t="shared" ref="C24:D24" si="0">C22-C23</f>
        <v>0</v>
      </c>
      <c r="D24" s="72">
        <f t="shared" si="0"/>
        <v>0</v>
      </c>
      <c r="E24" s="72">
        <f t="shared" ref="E24" si="1">E22-E23</f>
        <v>0</v>
      </c>
      <c r="F24" s="73"/>
      <c r="G24" s="73"/>
    </row>
    <row r="25" spans="1:9" x14ac:dyDescent="0.3">
      <c r="A25" s="27" t="s">
        <v>153</v>
      </c>
      <c r="B25" s="74"/>
      <c r="C25" s="74"/>
      <c r="D25" s="74"/>
      <c r="E25" s="74"/>
      <c r="F25" s="75"/>
      <c r="G25" s="75"/>
    </row>
    <row r="26" spans="1:9" x14ac:dyDescent="0.3">
      <c r="A26" s="21" t="s">
        <v>100</v>
      </c>
      <c r="B26" s="26">
        <f>B16+B17+B22</f>
        <v>1160606.31</v>
      </c>
      <c r="C26" s="26">
        <f>C16+C17+C22</f>
        <v>1606834</v>
      </c>
      <c r="D26" s="26">
        <f>D16+D17+D22</f>
        <v>1606834</v>
      </c>
      <c r="E26" s="26">
        <f>E16+E17+E22</f>
        <v>1486018.98</v>
      </c>
      <c r="F26" s="41">
        <f>IFERROR(E26/B26*100,"-")</f>
        <v>128.03816136412354</v>
      </c>
      <c r="G26" s="41">
        <f>E26/D26*100</f>
        <v>92.481176026895113</v>
      </c>
      <c r="I26" s="20"/>
    </row>
    <row r="27" spans="1:9" x14ac:dyDescent="0.3">
      <c r="A27" s="21" t="s">
        <v>96</v>
      </c>
      <c r="B27" s="26">
        <f>B18+B19+B23</f>
        <v>1178274.6900000002</v>
      </c>
      <c r="C27" s="26">
        <f>C18+C19+C23</f>
        <v>1621122</v>
      </c>
      <c r="D27" s="26">
        <f>D18+D19+D23</f>
        <v>1621122</v>
      </c>
      <c r="E27" s="26">
        <f>E18+E19+E23</f>
        <v>1478126.5699999998</v>
      </c>
      <c r="F27" s="41">
        <f>IFERROR(E27/B27*100,"-")</f>
        <v>125.44838504508652</v>
      </c>
      <c r="G27" s="41">
        <f>E27/D27*100</f>
        <v>91.179230804344144</v>
      </c>
      <c r="I27" s="20"/>
    </row>
    <row r="28" spans="1:9" x14ac:dyDescent="0.3">
      <c r="A28" s="71" t="s">
        <v>97</v>
      </c>
      <c r="B28" s="72">
        <f>B26-B27</f>
        <v>-17668.380000000121</v>
      </c>
      <c r="C28" s="72">
        <f t="shared" ref="C28:E28" si="2">C26-C27</f>
        <v>-14288</v>
      </c>
      <c r="D28" s="72">
        <f t="shared" ref="D28" si="3">D26-D27</f>
        <v>-14288</v>
      </c>
      <c r="E28" s="72">
        <f t="shared" si="2"/>
        <v>7892.410000000149</v>
      </c>
      <c r="F28" s="73"/>
      <c r="G28" s="73"/>
      <c r="I28" s="20"/>
    </row>
    <row r="29" spans="1:9" ht="3.75" customHeight="1" x14ac:dyDescent="0.3">
      <c r="A29" s="21"/>
      <c r="B29" s="22"/>
      <c r="C29" s="22"/>
      <c r="D29" s="22"/>
      <c r="E29" s="22"/>
      <c r="F29" s="39"/>
      <c r="G29" s="39"/>
    </row>
    <row r="30" spans="1:9" x14ac:dyDescent="0.3">
      <c r="A30" s="23" t="s">
        <v>94</v>
      </c>
      <c r="B30" s="24">
        <v>0</v>
      </c>
      <c r="C30" s="24">
        <v>0</v>
      </c>
      <c r="D30" s="24">
        <v>0</v>
      </c>
      <c r="E30" s="24">
        <v>0</v>
      </c>
      <c r="F30" s="40"/>
      <c r="G30" s="40"/>
      <c r="I30" s="20"/>
    </row>
    <row r="31" spans="1:9" x14ac:dyDescent="0.3">
      <c r="A31" s="23" t="s">
        <v>95</v>
      </c>
      <c r="B31" s="97">
        <v>52367.64</v>
      </c>
      <c r="C31" s="24">
        <v>14288</v>
      </c>
      <c r="D31" s="24">
        <v>14288</v>
      </c>
      <c r="E31" s="97">
        <v>14288</v>
      </c>
      <c r="F31" s="40"/>
      <c r="G31" s="40"/>
      <c r="I31" s="20"/>
    </row>
    <row r="32" spans="1:9" ht="1.5" customHeight="1" x14ac:dyDescent="0.3">
      <c r="A32" s="21"/>
      <c r="B32" s="25"/>
      <c r="C32" s="25"/>
      <c r="D32" s="25"/>
      <c r="E32" s="22"/>
      <c r="F32" s="39"/>
      <c r="G32" s="39"/>
    </row>
    <row r="33" spans="1:9" x14ac:dyDescent="0.3">
      <c r="A33" s="76" t="s">
        <v>101</v>
      </c>
      <c r="B33" s="77"/>
      <c r="C33" s="77"/>
      <c r="D33" s="77"/>
      <c r="E33" s="78"/>
      <c r="F33" s="79"/>
      <c r="G33" s="79"/>
    </row>
    <row r="34" spans="1:9" x14ac:dyDescent="0.3">
      <c r="A34" s="21" t="s">
        <v>139</v>
      </c>
      <c r="B34" s="22">
        <v>11450</v>
      </c>
      <c r="C34" s="22">
        <v>14288</v>
      </c>
      <c r="D34" s="22">
        <v>14288</v>
      </c>
      <c r="E34" s="22">
        <v>9119.68</v>
      </c>
      <c r="F34" s="41">
        <f>IFERROR(E34/B34*100,"-")</f>
        <v>79.647860262008734</v>
      </c>
      <c r="G34" s="41">
        <f>E34/D34*100</f>
        <v>63.827547592385223</v>
      </c>
      <c r="I34" s="20"/>
    </row>
    <row r="35" spans="1:9" x14ac:dyDescent="0.3">
      <c r="A35" s="21" t="s">
        <v>140</v>
      </c>
      <c r="B35" s="22">
        <v>0</v>
      </c>
      <c r="C35" s="22">
        <v>0</v>
      </c>
      <c r="D35" s="22">
        <v>0</v>
      </c>
      <c r="E35" s="22">
        <v>0</v>
      </c>
      <c r="F35" s="41" t="s">
        <v>194</v>
      </c>
      <c r="G35" s="39" t="s">
        <v>194</v>
      </c>
      <c r="I35" s="20"/>
    </row>
    <row r="36" spans="1:9" ht="18" customHeight="1" x14ac:dyDescent="0.3">
      <c r="A36" s="71" t="s">
        <v>110</v>
      </c>
      <c r="B36" s="72">
        <f>B34+B35</f>
        <v>11450</v>
      </c>
      <c r="C36" s="72">
        <f>C34+C35</f>
        <v>14288</v>
      </c>
      <c r="D36" s="72">
        <f>D34+D35</f>
        <v>14288</v>
      </c>
      <c r="E36" s="72">
        <f>E34+E35</f>
        <v>9119.68</v>
      </c>
      <c r="F36" s="41">
        <f>IFERROR(E36/B36*100,"-")</f>
        <v>79.647860262008734</v>
      </c>
      <c r="G36" s="41">
        <f>E36/D36*100</f>
        <v>63.827547592385223</v>
      </c>
      <c r="I36" s="20"/>
    </row>
    <row r="37" spans="1:9" ht="9" customHeight="1" x14ac:dyDescent="0.3"/>
    <row r="38" spans="1:9" x14ac:dyDescent="0.3">
      <c r="A38" s="80" t="s">
        <v>97</v>
      </c>
      <c r="B38" s="81">
        <f>B28+B36</f>
        <v>-6218.3800000001211</v>
      </c>
      <c r="C38" s="81">
        <f>C28+C36</f>
        <v>0</v>
      </c>
      <c r="D38" s="81">
        <f>D28+D36</f>
        <v>0</v>
      </c>
      <c r="E38" s="81">
        <f>E28+E36</f>
        <v>17012.090000000149</v>
      </c>
      <c r="F38" s="82"/>
      <c r="G38" s="82"/>
      <c r="I38" s="20"/>
    </row>
    <row r="39" spans="1:9" ht="29.4" customHeight="1" x14ac:dyDescent="0.3">
      <c r="A39" s="157" t="s">
        <v>152</v>
      </c>
      <c r="B39" s="157"/>
      <c r="C39" s="157"/>
      <c r="D39" s="157"/>
      <c r="E39" s="157"/>
      <c r="F39" s="157"/>
      <c r="G39" s="157"/>
    </row>
    <row r="40" spans="1:9" x14ac:dyDescent="0.3">
      <c r="I40" s="20"/>
    </row>
    <row r="42" spans="1:9" x14ac:dyDescent="0.3">
      <c r="E42" s="20"/>
    </row>
    <row r="43" spans="1:9" x14ac:dyDescent="0.3">
      <c r="E43" s="20"/>
    </row>
    <row r="44" spans="1:9" x14ac:dyDescent="0.3">
      <c r="E44" s="20"/>
    </row>
  </sheetData>
  <mergeCells count="8">
    <mergeCell ref="A39:G39"/>
    <mergeCell ref="A1:G1"/>
    <mergeCell ref="A2:G2"/>
    <mergeCell ref="A3:G3"/>
    <mergeCell ref="A6:G6"/>
    <mergeCell ref="A8:G8"/>
    <mergeCell ref="A10:G10"/>
    <mergeCell ref="A4:G4"/>
  </mergeCells>
  <conditionalFormatting sqref="B30:B31 B34:C35 E34:E35">
    <cfRule type="containsBlanks" dxfId="71" priority="4">
      <formula>LEN(TRIM(B30))=0</formula>
    </cfRule>
  </conditionalFormatting>
  <conditionalFormatting sqref="E30:E31">
    <cfRule type="containsBlanks" dxfId="70" priority="3">
      <formula>LEN(TRIM(E30))=0</formula>
    </cfRule>
  </conditionalFormatting>
  <conditionalFormatting sqref="D34:D35">
    <cfRule type="containsBlanks" dxfId="69" priority="1">
      <formula>LEN(TRIM(D34))=0</formula>
    </cfRule>
  </conditionalFormatting>
  <printOptions horizontalCentered="1"/>
  <pageMargins left="0.19685039370078741" right="0.19685039370078741" top="0.39370078740157483" bottom="0.39370078740157483" header="0.19685039370078741" footer="0.19685039370078741"/>
  <pageSetup paperSize="9" scale="80" orientation="landscape" r:id="rId1"/>
  <headerFooter>
    <oddFooter>&amp;C&amp;P</oddFooter>
  </headerFooter>
  <ignoredErrors>
    <ignoredError sqref="F21:G21 F24:G25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0"/>
  <sheetViews>
    <sheetView showGridLines="0" zoomScaleNormal="100" workbookViewId="0">
      <selection activeCell="I11" sqref="I11"/>
    </sheetView>
  </sheetViews>
  <sheetFormatPr defaultColWidth="9.109375" defaultRowHeight="13.2" x14ac:dyDescent="0.25"/>
  <cols>
    <col min="1" max="1" width="87.109375" style="1" bestFit="1" customWidth="1"/>
    <col min="2" max="2" width="14.6640625" style="1" bestFit="1" customWidth="1"/>
    <col min="3" max="3" width="15.6640625" style="1" bestFit="1" customWidth="1"/>
    <col min="4" max="4" width="15.6640625" style="1" customWidth="1"/>
    <col min="5" max="5" width="14.6640625" style="1" bestFit="1" customWidth="1"/>
    <col min="6" max="6" width="10.109375" style="1" bestFit="1" customWidth="1"/>
    <col min="7" max="7" width="8.5546875" style="10" bestFit="1" customWidth="1"/>
    <col min="8" max="16384" width="9.109375" style="1"/>
  </cols>
  <sheetData>
    <row r="1" spans="1:14" s="3" customFormat="1" ht="15.6" x14ac:dyDescent="0.3">
      <c r="A1" s="163" t="s">
        <v>78</v>
      </c>
      <c r="B1" s="163"/>
      <c r="C1" s="163"/>
      <c r="D1" s="163"/>
      <c r="E1" s="163"/>
      <c r="F1" s="163"/>
      <c r="G1" s="163"/>
    </row>
    <row r="2" spans="1:14" s="3" customFormat="1" ht="7.5" customHeight="1" x14ac:dyDescent="0.3">
      <c r="A2" s="2"/>
      <c r="B2" s="2"/>
      <c r="C2" s="2"/>
      <c r="D2" s="147"/>
      <c r="E2" s="2"/>
      <c r="F2" s="2"/>
      <c r="G2" s="8"/>
    </row>
    <row r="3" spans="1:14" s="3" customFormat="1" ht="15.6" x14ac:dyDescent="0.3">
      <c r="A3" s="164" t="s">
        <v>210</v>
      </c>
      <c r="B3" s="164"/>
      <c r="C3" s="164"/>
      <c r="D3" s="164"/>
      <c r="E3" s="164"/>
      <c r="F3" s="164"/>
      <c r="G3" s="164"/>
    </row>
    <row r="4" spans="1:14" s="3" customFormat="1" ht="6.75" customHeight="1" x14ac:dyDescent="0.3">
      <c r="G4" s="9"/>
    </row>
    <row r="5" spans="1:14" s="3" customFormat="1" ht="15.6" x14ac:dyDescent="0.3">
      <c r="A5" s="128" t="s">
        <v>0</v>
      </c>
      <c r="G5" s="9"/>
    </row>
    <row r="6" spans="1:14" s="3" customFormat="1" ht="11.25" customHeight="1" x14ac:dyDescent="0.3">
      <c r="A6" s="58"/>
      <c r="G6" s="9"/>
    </row>
    <row r="7" spans="1:14" s="122" customFormat="1" ht="15.6" x14ac:dyDescent="0.3">
      <c r="A7" s="165" t="s">
        <v>160</v>
      </c>
      <c r="B7" s="165"/>
      <c r="C7" s="165"/>
      <c r="D7" s="165"/>
      <c r="E7" s="165"/>
      <c r="F7" s="165"/>
      <c r="G7" s="165"/>
    </row>
    <row r="8" spans="1:14" ht="6.75" customHeight="1" x14ac:dyDescent="0.25">
      <c r="A8" s="46"/>
      <c r="B8" s="46"/>
      <c r="C8" s="46"/>
      <c r="D8" s="46"/>
      <c r="E8" s="46"/>
      <c r="F8" s="46"/>
      <c r="G8" s="47"/>
    </row>
    <row r="9" spans="1:14" ht="39.6" x14ac:dyDescent="0.25">
      <c r="A9" s="57" t="s">
        <v>77</v>
      </c>
      <c r="B9" s="29" t="s">
        <v>168</v>
      </c>
      <c r="C9" s="29" t="s">
        <v>198</v>
      </c>
      <c r="D9" s="29" t="s">
        <v>199</v>
      </c>
      <c r="E9" s="29" t="s">
        <v>200</v>
      </c>
      <c r="F9" s="38" t="s">
        <v>123</v>
      </c>
      <c r="G9" s="38" t="s">
        <v>124</v>
      </c>
      <c r="I9" s="149"/>
      <c r="J9" s="149"/>
      <c r="K9" s="149"/>
      <c r="L9" s="149"/>
      <c r="M9" s="149"/>
      <c r="N9" s="149"/>
    </row>
    <row r="10" spans="1:14" s="4" customFormat="1" ht="10.199999999999999" x14ac:dyDescent="0.2">
      <c r="A10" s="55">
        <v>1</v>
      </c>
      <c r="B10" s="55">
        <v>2</v>
      </c>
      <c r="C10" s="55">
        <v>3</v>
      </c>
      <c r="D10" s="55">
        <v>4</v>
      </c>
      <c r="E10" s="55">
        <v>5</v>
      </c>
      <c r="F10" s="55" t="s">
        <v>187</v>
      </c>
      <c r="G10" s="56" t="s">
        <v>188</v>
      </c>
      <c r="I10" s="150"/>
      <c r="J10" s="150"/>
      <c r="K10" s="150"/>
      <c r="L10" s="150"/>
      <c r="M10" s="150"/>
      <c r="N10" s="150"/>
    </row>
    <row r="11" spans="1:14" ht="15.6" x14ac:dyDescent="0.3">
      <c r="A11" s="7" t="s">
        <v>1</v>
      </c>
      <c r="B11" s="104">
        <f>B12+B22+B26+B30+B37</f>
        <v>1160606.31</v>
      </c>
      <c r="C11" s="104">
        <f>C12+C22+C26+C30+C37</f>
        <v>1606834</v>
      </c>
      <c r="D11" s="104">
        <f>D12+D22+D26+D30+D37</f>
        <v>1606834</v>
      </c>
      <c r="E11" s="104">
        <f>E12+E22+E26+E30+E37</f>
        <v>1486018.9800000002</v>
      </c>
      <c r="F11" s="110">
        <f t="shared" ref="F11:F20" si="0">IFERROR(E11/B11*100,"-")</f>
        <v>128.03816136412357</v>
      </c>
      <c r="G11" s="110">
        <f>IFERROR(E11/C11*100,"-")</f>
        <v>92.481176026895142</v>
      </c>
      <c r="H11" s="85"/>
      <c r="I11" s="148"/>
      <c r="J11" s="149"/>
      <c r="K11" s="149"/>
      <c r="L11" s="149"/>
      <c r="M11" s="149"/>
      <c r="N11" s="149"/>
    </row>
    <row r="12" spans="1:14" ht="15.6" x14ac:dyDescent="0.3">
      <c r="A12" s="53" t="s">
        <v>2</v>
      </c>
      <c r="B12" s="105">
        <f>B13+B16+B18</f>
        <v>1033538.6900000001</v>
      </c>
      <c r="C12" s="105">
        <f t="shared" ref="C12:E12" si="1">C13+C16+C18</f>
        <v>1464723</v>
      </c>
      <c r="D12" s="105">
        <f t="shared" si="1"/>
        <v>1464723</v>
      </c>
      <c r="E12" s="105">
        <f t="shared" si="1"/>
        <v>1353074.7600000002</v>
      </c>
      <c r="F12" s="111">
        <f t="shared" si="0"/>
        <v>130.91670133800218</v>
      </c>
      <c r="G12" s="111">
        <f t="shared" ref="G12:G49" si="2">IFERROR(E12/C12*100,"-")</f>
        <v>92.377518479603324</v>
      </c>
      <c r="H12" s="85"/>
      <c r="I12" s="148"/>
      <c r="J12" s="149"/>
      <c r="K12" s="149"/>
      <c r="L12" s="149"/>
      <c r="M12" s="149"/>
      <c r="N12" s="149"/>
    </row>
    <row r="13" spans="1:14" x14ac:dyDescent="0.25">
      <c r="A13" s="50" t="s">
        <v>141</v>
      </c>
      <c r="B13" s="105">
        <f>B14+B15</f>
        <v>1007765.13</v>
      </c>
      <c r="C13" s="105">
        <f t="shared" ref="C13:E13" si="3">C14+C15</f>
        <v>1396587</v>
      </c>
      <c r="D13" s="105">
        <f t="shared" si="3"/>
        <v>1396587</v>
      </c>
      <c r="E13" s="105">
        <f t="shared" si="3"/>
        <v>1288792.6300000001</v>
      </c>
      <c r="F13" s="111">
        <f t="shared" si="0"/>
        <v>127.88620995449607</v>
      </c>
      <c r="G13" s="111">
        <f t="shared" si="2"/>
        <v>92.28158575155004</v>
      </c>
      <c r="H13" s="85"/>
    </row>
    <row r="14" spans="1:14" x14ac:dyDescent="0.25">
      <c r="A14" s="51" t="s">
        <v>142</v>
      </c>
      <c r="B14" s="106">
        <v>996450.89</v>
      </c>
      <c r="C14" s="106">
        <v>1379287</v>
      </c>
      <c r="D14" s="106">
        <v>1379287</v>
      </c>
      <c r="E14" s="106">
        <v>1280092.3600000001</v>
      </c>
      <c r="F14" s="112">
        <f t="shared" si="0"/>
        <v>128.46517303025342</v>
      </c>
      <c r="G14" s="111">
        <f t="shared" si="2"/>
        <v>92.808266879916943</v>
      </c>
      <c r="H14" s="85"/>
    </row>
    <row r="15" spans="1:14" x14ac:dyDescent="0.25">
      <c r="A15" s="51" t="s">
        <v>143</v>
      </c>
      <c r="B15" s="22">
        <v>11314.24</v>
      </c>
      <c r="C15" s="106">
        <v>17300</v>
      </c>
      <c r="D15" s="106">
        <v>17300</v>
      </c>
      <c r="E15" s="22">
        <v>8700.27</v>
      </c>
      <c r="F15" s="112">
        <f t="shared" si="0"/>
        <v>76.896636451056381</v>
      </c>
      <c r="G15" s="111">
        <f t="shared" si="2"/>
        <v>50.290578034682085</v>
      </c>
      <c r="H15" s="85"/>
    </row>
    <row r="16" spans="1:14" x14ac:dyDescent="0.25">
      <c r="A16" s="50" t="s">
        <v>3</v>
      </c>
      <c r="B16" s="105">
        <f>B17</f>
        <v>0</v>
      </c>
      <c r="C16" s="105">
        <f t="shared" ref="C16:E16" si="4">C17</f>
        <v>6146</v>
      </c>
      <c r="D16" s="105">
        <f t="shared" si="4"/>
        <v>6146</v>
      </c>
      <c r="E16" s="105">
        <f t="shared" si="4"/>
        <v>6145.6</v>
      </c>
      <c r="F16" s="111" t="str">
        <f t="shared" si="0"/>
        <v>-</v>
      </c>
      <c r="G16" s="111">
        <f t="shared" si="2"/>
        <v>99.99349170191995</v>
      </c>
      <c r="H16" s="85"/>
    </row>
    <row r="17" spans="1:8" x14ac:dyDescent="0.25">
      <c r="A17" s="51" t="s">
        <v>4</v>
      </c>
      <c r="B17" s="106">
        <v>0</v>
      </c>
      <c r="C17" s="106">
        <v>6146</v>
      </c>
      <c r="D17" s="106">
        <v>6146</v>
      </c>
      <c r="E17" s="106">
        <v>6145.6</v>
      </c>
      <c r="F17" s="112" t="str">
        <f t="shared" si="0"/>
        <v>-</v>
      </c>
      <c r="G17" s="111">
        <f t="shared" si="2"/>
        <v>99.99349170191995</v>
      </c>
      <c r="H17" s="85"/>
    </row>
    <row r="18" spans="1:8" x14ac:dyDescent="0.25">
      <c r="A18" s="50" t="s">
        <v>157</v>
      </c>
      <c r="B18" s="105">
        <f>B19+B20</f>
        <v>25773.56</v>
      </c>
      <c r="C18" s="105">
        <f t="shared" ref="C18:E18" si="5">C19+C20</f>
        <v>61990</v>
      </c>
      <c r="D18" s="105">
        <f t="shared" si="5"/>
        <v>61990</v>
      </c>
      <c r="E18" s="105">
        <f t="shared" si="5"/>
        <v>58136.53</v>
      </c>
      <c r="F18" s="112">
        <f t="shared" si="0"/>
        <v>225.56654959578731</v>
      </c>
      <c r="G18" s="111">
        <f t="shared" si="2"/>
        <v>93.783723181158251</v>
      </c>
      <c r="H18" s="85"/>
    </row>
    <row r="19" spans="1:8" x14ac:dyDescent="0.25">
      <c r="A19" s="51" t="s">
        <v>158</v>
      </c>
      <c r="B19" s="22">
        <v>0</v>
      </c>
      <c r="C19" s="106">
        <v>20965</v>
      </c>
      <c r="D19" s="106">
        <v>20965</v>
      </c>
      <c r="E19" s="22">
        <v>12519.74</v>
      </c>
      <c r="F19" s="112" t="str">
        <f t="shared" si="0"/>
        <v>-</v>
      </c>
      <c r="G19" s="111">
        <f t="shared" si="2"/>
        <v>59.717338421178155</v>
      </c>
      <c r="H19" s="85"/>
    </row>
    <row r="20" spans="1:8" x14ac:dyDescent="0.25">
      <c r="A20" s="51" t="s">
        <v>159</v>
      </c>
      <c r="B20" s="22">
        <v>25773.56</v>
      </c>
      <c r="C20" s="106">
        <v>41025</v>
      </c>
      <c r="D20" s="106">
        <v>41025</v>
      </c>
      <c r="E20" s="106">
        <v>45616.79</v>
      </c>
      <c r="F20" s="112">
        <f t="shared" si="0"/>
        <v>176.990644676172</v>
      </c>
      <c r="G20" s="111">
        <f t="shared" si="2"/>
        <v>111.19266301035955</v>
      </c>
      <c r="H20" s="85"/>
    </row>
    <row r="21" spans="1:8" ht="7.5" customHeight="1" x14ac:dyDescent="0.25">
      <c r="A21" s="51"/>
      <c r="B21" s="106"/>
      <c r="C21" s="106"/>
      <c r="D21" s="106"/>
      <c r="E21" s="106"/>
      <c r="F21" s="112"/>
      <c r="G21" s="111"/>
      <c r="H21" s="85"/>
    </row>
    <row r="22" spans="1:8" x14ac:dyDescent="0.25">
      <c r="A22" s="53" t="s">
        <v>5</v>
      </c>
      <c r="B22" s="105">
        <f>B23</f>
        <v>352.18</v>
      </c>
      <c r="C22" s="105">
        <v>530</v>
      </c>
      <c r="D22" s="105">
        <v>530</v>
      </c>
      <c r="E22" s="105">
        <f t="shared" ref="E22" si="6">E23</f>
        <v>363.72</v>
      </c>
      <c r="F22" s="111">
        <f>IFERROR(E22/B22*100,"-")</f>
        <v>103.276733488557</v>
      </c>
      <c r="G22" s="111">
        <f t="shared" si="2"/>
        <v>68.626415094339634</v>
      </c>
      <c r="H22" s="85"/>
    </row>
    <row r="23" spans="1:8" x14ac:dyDescent="0.25">
      <c r="A23" s="50" t="s">
        <v>6</v>
      </c>
      <c r="B23" s="105">
        <f>SUM(B24:B24)</f>
        <v>352.18</v>
      </c>
      <c r="C23" s="105">
        <v>530</v>
      </c>
      <c r="D23" s="105">
        <v>530</v>
      </c>
      <c r="E23" s="105">
        <f>SUM(E24:E24)</f>
        <v>363.72</v>
      </c>
      <c r="F23" s="111">
        <f>IFERROR(E23/B23*100,"-")</f>
        <v>103.276733488557</v>
      </c>
      <c r="G23" s="111">
        <f t="shared" si="2"/>
        <v>68.626415094339634</v>
      </c>
      <c r="H23" s="85"/>
    </row>
    <row r="24" spans="1:8" x14ac:dyDescent="0.25">
      <c r="A24" s="51" t="s">
        <v>7</v>
      </c>
      <c r="B24" s="106">
        <v>352.18</v>
      </c>
      <c r="C24" s="106">
        <v>530</v>
      </c>
      <c r="D24" s="106">
        <v>530</v>
      </c>
      <c r="E24" s="106">
        <v>363.72</v>
      </c>
      <c r="F24" s="112">
        <f>IFERROR(E24/B24*100,"-")</f>
        <v>103.276733488557</v>
      </c>
      <c r="G24" s="111">
        <f t="shared" si="2"/>
        <v>68.626415094339634</v>
      </c>
      <c r="H24" s="85"/>
    </row>
    <row r="25" spans="1:8" ht="7.5" customHeight="1" x14ac:dyDescent="0.25">
      <c r="A25" s="51"/>
      <c r="B25" s="106"/>
      <c r="C25" s="106"/>
      <c r="D25" s="106"/>
      <c r="E25" s="106"/>
      <c r="F25" s="112"/>
      <c r="G25" s="111"/>
      <c r="H25" s="85"/>
    </row>
    <row r="26" spans="1:8" x14ac:dyDescent="0.25">
      <c r="A26" s="53" t="s">
        <v>8</v>
      </c>
      <c r="B26" s="105">
        <f>B27</f>
        <v>29554.2</v>
      </c>
      <c r="C26" s="105">
        <f t="shared" ref="C26:E27" si="7">C27</f>
        <v>20700</v>
      </c>
      <c r="D26" s="105">
        <f t="shared" si="7"/>
        <v>20700</v>
      </c>
      <c r="E26" s="105">
        <f t="shared" si="7"/>
        <v>21282.74</v>
      </c>
      <c r="F26" s="111">
        <f>IFERROR(E26/B26*100,"-")</f>
        <v>72.012573509010565</v>
      </c>
      <c r="G26" s="111">
        <f t="shared" si="2"/>
        <v>102.81516908212561</v>
      </c>
      <c r="H26" s="85"/>
    </row>
    <row r="27" spans="1:8" x14ac:dyDescent="0.25">
      <c r="A27" s="50" t="s">
        <v>9</v>
      </c>
      <c r="B27" s="105">
        <f>B28</f>
        <v>29554.2</v>
      </c>
      <c r="C27" s="105">
        <f t="shared" si="7"/>
        <v>20700</v>
      </c>
      <c r="D27" s="105">
        <f t="shared" si="7"/>
        <v>20700</v>
      </c>
      <c r="E27" s="105">
        <f t="shared" si="7"/>
        <v>21282.74</v>
      </c>
      <c r="F27" s="111">
        <f>IFERROR(E27/B27*100,"-")</f>
        <v>72.012573509010565</v>
      </c>
      <c r="G27" s="111">
        <f t="shared" si="2"/>
        <v>102.81516908212561</v>
      </c>
      <c r="H27" s="85"/>
    </row>
    <row r="28" spans="1:8" x14ac:dyDescent="0.25">
      <c r="A28" s="51" t="s">
        <v>10</v>
      </c>
      <c r="B28" s="106">
        <v>29554.2</v>
      </c>
      <c r="C28" s="106">
        <v>20700</v>
      </c>
      <c r="D28" s="106">
        <v>20700</v>
      </c>
      <c r="E28" s="106">
        <v>21282.74</v>
      </c>
      <c r="F28" s="112">
        <f>IFERROR(E28/B28*100,"-")</f>
        <v>72.012573509010565</v>
      </c>
      <c r="G28" s="111">
        <f t="shared" si="2"/>
        <v>102.81516908212561</v>
      </c>
      <c r="H28" s="85"/>
    </row>
    <row r="29" spans="1:8" ht="7.5" customHeight="1" x14ac:dyDescent="0.25">
      <c r="A29" s="51"/>
      <c r="B29" s="106"/>
      <c r="C29" s="106"/>
      <c r="D29" s="106"/>
      <c r="E29" s="106"/>
      <c r="F29" s="112"/>
      <c r="G29" s="111"/>
      <c r="H29" s="85"/>
    </row>
    <row r="30" spans="1:8" ht="26.4" x14ac:dyDescent="0.25">
      <c r="A30" s="53" t="s">
        <v>134</v>
      </c>
      <c r="B30" s="105">
        <f>B31+B34</f>
        <v>2521.5</v>
      </c>
      <c r="C30" s="105">
        <f t="shared" ref="C30:E30" si="8">C31+C34</f>
        <v>6200</v>
      </c>
      <c r="D30" s="105">
        <f t="shared" si="8"/>
        <v>6200</v>
      </c>
      <c r="E30" s="105">
        <f t="shared" si="8"/>
        <v>6807.74</v>
      </c>
      <c r="F30" s="111">
        <f t="shared" ref="F30:F35" si="9">IFERROR(E30/B30*100,"-")</f>
        <v>269.98770573071585</v>
      </c>
      <c r="G30" s="111">
        <f t="shared" si="2"/>
        <v>109.80225806451614</v>
      </c>
      <c r="H30" s="85"/>
    </row>
    <row r="31" spans="1:8" x14ac:dyDescent="0.25">
      <c r="A31" s="50" t="s">
        <v>11</v>
      </c>
      <c r="B31" s="105">
        <f>B33+B32</f>
        <v>716.67</v>
      </c>
      <c r="C31" s="105">
        <f t="shared" ref="C31:E31" si="10">C33+C32</f>
        <v>3700</v>
      </c>
      <c r="D31" s="105">
        <f t="shared" si="10"/>
        <v>3700</v>
      </c>
      <c r="E31" s="105">
        <f t="shared" si="10"/>
        <v>4457.74</v>
      </c>
      <c r="F31" s="111">
        <f t="shared" si="9"/>
        <v>622.00733950074653</v>
      </c>
      <c r="G31" s="111">
        <f t="shared" si="2"/>
        <v>120.47945945945946</v>
      </c>
      <c r="H31" s="85"/>
    </row>
    <row r="32" spans="1:8" x14ac:dyDescent="0.25">
      <c r="A32" s="51" t="s">
        <v>201</v>
      </c>
      <c r="B32" s="106">
        <v>0</v>
      </c>
      <c r="C32" s="106">
        <v>1200</v>
      </c>
      <c r="D32" s="106">
        <v>1200</v>
      </c>
      <c r="E32" s="106">
        <v>1267.18</v>
      </c>
      <c r="F32" s="112" t="str">
        <f t="shared" si="9"/>
        <v>-</v>
      </c>
      <c r="G32" s="111">
        <f t="shared" si="2"/>
        <v>105.59833333333334</v>
      </c>
      <c r="H32" s="85"/>
    </row>
    <row r="33" spans="1:10" x14ac:dyDescent="0.25">
      <c r="A33" s="51" t="s">
        <v>12</v>
      </c>
      <c r="B33" s="22">
        <v>716.67</v>
      </c>
      <c r="C33" s="106">
        <v>2500</v>
      </c>
      <c r="D33" s="106">
        <v>2500</v>
      </c>
      <c r="E33" s="106">
        <v>3190.56</v>
      </c>
      <c r="F33" s="112">
        <f t="shared" si="9"/>
        <v>445.19234794256778</v>
      </c>
      <c r="G33" s="111">
        <f t="shared" si="2"/>
        <v>127.6224</v>
      </c>
      <c r="H33" s="85"/>
    </row>
    <row r="34" spans="1:10" ht="26.4" x14ac:dyDescent="0.25">
      <c r="A34" s="50" t="s">
        <v>135</v>
      </c>
      <c r="B34" s="105">
        <f>B35</f>
        <v>1804.83</v>
      </c>
      <c r="C34" s="105">
        <f t="shared" ref="C34:E34" si="11">C35</f>
        <v>2500</v>
      </c>
      <c r="D34" s="105">
        <f t="shared" si="11"/>
        <v>2500</v>
      </c>
      <c r="E34" s="105">
        <f t="shared" si="11"/>
        <v>2350</v>
      </c>
      <c r="F34" s="111">
        <f t="shared" si="9"/>
        <v>130.20616900206667</v>
      </c>
      <c r="G34" s="111">
        <f t="shared" si="2"/>
        <v>94</v>
      </c>
      <c r="H34" s="85"/>
    </row>
    <row r="35" spans="1:10" x14ac:dyDescent="0.25">
      <c r="A35" s="51" t="s">
        <v>125</v>
      </c>
      <c r="B35" s="106">
        <v>1804.83</v>
      </c>
      <c r="C35" s="106">
        <v>2500</v>
      </c>
      <c r="D35" s="106">
        <v>2500</v>
      </c>
      <c r="E35" s="22">
        <v>2350</v>
      </c>
      <c r="F35" s="112">
        <f t="shared" si="9"/>
        <v>130.20616900206667</v>
      </c>
      <c r="G35" s="111">
        <f t="shared" si="2"/>
        <v>94</v>
      </c>
      <c r="H35" s="85"/>
    </row>
    <row r="36" spans="1:10" x14ac:dyDescent="0.25">
      <c r="A36" s="51"/>
      <c r="B36" s="106"/>
      <c r="C36" s="106"/>
      <c r="D36" s="106"/>
      <c r="E36" s="106"/>
      <c r="F36" s="112"/>
      <c r="G36" s="111"/>
      <c r="H36" s="85"/>
    </row>
    <row r="37" spans="1:10" x14ac:dyDescent="0.25">
      <c r="A37" s="53" t="s">
        <v>144</v>
      </c>
      <c r="B37" s="107">
        <f>B38</f>
        <v>94639.74</v>
      </c>
      <c r="C37" s="105">
        <f>C38</f>
        <v>114681</v>
      </c>
      <c r="D37" s="105">
        <f t="shared" ref="D37:E37" si="12">D38</f>
        <v>114681</v>
      </c>
      <c r="E37" s="105">
        <f t="shared" si="12"/>
        <v>104490.01999999999</v>
      </c>
      <c r="F37" s="111">
        <f>IFERROR(E37/B37*100,"-")</f>
        <v>110.40818582130507</v>
      </c>
      <c r="G37" s="111">
        <f t="shared" si="2"/>
        <v>91.113628238330662</v>
      </c>
      <c r="H37" s="85"/>
      <c r="J37" s="130"/>
    </row>
    <row r="38" spans="1:10" x14ac:dyDescent="0.25">
      <c r="A38" s="50" t="s">
        <v>154</v>
      </c>
      <c r="B38" s="105">
        <f>B39+B40</f>
        <v>94639.74</v>
      </c>
      <c r="C38" s="105">
        <f>C39+C40</f>
        <v>114681</v>
      </c>
      <c r="D38" s="105">
        <f t="shared" ref="D38:E38" si="13">D39+D40</f>
        <v>114681</v>
      </c>
      <c r="E38" s="105">
        <f t="shared" si="13"/>
        <v>104490.01999999999</v>
      </c>
      <c r="F38" s="111">
        <f>IFERROR(E38/B38*100,"-")</f>
        <v>110.40818582130507</v>
      </c>
      <c r="G38" s="111">
        <f t="shared" si="2"/>
        <v>91.113628238330662</v>
      </c>
      <c r="H38" s="85"/>
      <c r="J38" s="131"/>
    </row>
    <row r="39" spans="1:10" x14ac:dyDescent="0.25">
      <c r="A39" s="51" t="s">
        <v>155</v>
      </c>
      <c r="B39" s="106">
        <v>94639.74</v>
      </c>
      <c r="C39" s="106">
        <v>88631</v>
      </c>
      <c r="D39" s="106">
        <v>88631</v>
      </c>
      <c r="E39" s="106">
        <v>70598.14</v>
      </c>
      <c r="F39" s="112">
        <f>IFERROR(E39/B39*100,"-")</f>
        <v>74.596718038320901</v>
      </c>
      <c r="G39" s="111">
        <f t="shared" si="2"/>
        <v>79.654003678171293</v>
      </c>
      <c r="H39" s="85"/>
      <c r="J39" s="131"/>
    </row>
    <row r="40" spans="1:10" x14ac:dyDescent="0.25">
      <c r="A40" s="51" t="s">
        <v>156</v>
      </c>
      <c r="B40" s="22">
        <v>0</v>
      </c>
      <c r="C40" s="106">
        <v>26050</v>
      </c>
      <c r="D40" s="106">
        <v>26050</v>
      </c>
      <c r="E40" s="22">
        <v>33891.879999999997</v>
      </c>
      <c r="F40" s="112" t="str">
        <f>IFERROR(E40/B40*100,"-")</f>
        <v>-</v>
      </c>
      <c r="G40" s="111">
        <f t="shared" si="2"/>
        <v>130.10318618042226</v>
      </c>
      <c r="H40" s="85"/>
      <c r="J40" s="132"/>
    </row>
    <row r="41" spans="1:10" x14ac:dyDescent="0.25">
      <c r="A41" s="51"/>
      <c r="B41" s="105"/>
      <c r="C41" s="105"/>
      <c r="D41" s="105"/>
      <c r="E41" s="105"/>
      <c r="F41" s="112"/>
      <c r="G41" s="111"/>
      <c r="H41" s="85"/>
      <c r="J41" s="132"/>
    </row>
    <row r="42" spans="1:10" hidden="1" x14ac:dyDescent="0.25">
      <c r="A42" s="51"/>
      <c r="B42" s="106"/>
      <c r="C42" s="106"/>
      <c r="D42" s="106"/>
      <c r="E42" s="106"/>
      <c r="F42" s="112"/>
      <c r="G42" s="111"/>
      <c r="H42" s="85"/>
      <c r="J42" s="132"/>
    </row>
    <row r="43" spans="1:10" hidden="1" x14ac:dyDescent="0.25">
      <c r="A43" s="7" t="s">
        <v>13</v>
      </c>
      <c r="B43" s="104">
        <f>B44</f>
        <v>0</v>
      </c>
      <c r="C43" s="104">
        <f t="shared" ref="C43:E45" si="14">C44</f>
        <v>0</v>
      </c>
      <c r="D43" s="104">
        <f t="shared" si="14"/>
        <v>0</v>
      </c>
      <c r="E43" s="104">
        <f t="shared" si="14"/>
        <v>0</v>
      </c>
      <c r="F43" s="110" t="str">
        <f t="shared" ref="F43:F52" si="15">IFERROR(E43/B43*100,"-")</f>
        <v>-</v>
      </c>
      <c r="G43" s="110" t="str">
        <f t="shared" si="2"/>
        <v>-</v>
      </c>
      <c r="H43" s="85"/>
      <c r="J43" s="131"/>
    </row>
    <row r="44" spans="1:10" hidden="1" x14ac:dyDescent="0.25">
      <c r="A44" s="53" t="s">
        <v>130</v>
      </c>
      <c r="B44" s="105">
        <f>B45</f>
        <v>0</v>
      </c>
      <c r="C44" s="105">
        <v>0</v>
      </c>
      <c r="D44" s="105">
        <v>0</v>
      </c>
      <c r="E44" s="105">
        <f t="shared" si="14"/>
        <v>0</v>
      </c>
      <c r="F44" s="111" t="str">
        <f t="shared" si="15"/>
        <v>-</v>
      </c>
      <c r="G44" s="111" t="str">
        <f t="shared" si="2"/>
        <v>-</v>
      </c>
      <c r="H44" s="85"/>
      <c r="J44" s="132"/>
    </row>
    <row r="45" spans="1:10" hidden="1" x14ac:dyDescent="0.25">
      <c r="A45" s="50" t="s">
        <v>145</v>
      </c>
      <c r="B45" s="105">
        <f>B46</f>
        <v>0</v>
      </c>
      <c r="C45" s="105"/>
      <c r="D45" s="105"/>
      <c r="E45" s="105">
        <f t="shared" si="14"/>
        <v>0</v>
      </c>
      <c r="F45" s="111" t="str">
        <f t="shared" si="15"/>
        <v>-</v>
      </c>
      <c r="G45" s="111" t="str">
        <f t="shared" si="2"/>
        <v>-</v>
      </c>
      <c r="H45" s="85"/>
      <c r="J45" s="132"/>
    </row>
    <row r="46" spans="1:10" hidden="1" x14ac:dyDescent="0.25">
      <c r="A46" s="51" t="s">
        <v>146</v>
      </c>
      <c r="B46" s="22">
        <v>0</v>
      </c>
      <c r="C46" s="105"/>
      <c r="D46" s="105"/>
      <c r="E46" s="22">
        <v>0</v>
      </c>
      <c r="F46" s="111" t="str">
        <f t="shared" si="15"/>
        <v>-</v>
      </c>
      <c r="G46" s="111" t="str">
        <f t="shared" si="2"/>
        <v>-</v>
      </c>
      <c r="H46" s="85"/>
      <c r="J46" s="132"/>
    </row>
    <row r="47" spans="1:10" hidden="1" x14ac:dyDescent="0.25">
      <c r="A47" s="50" t="s">
        <v>131</v>
      </c>
      <c r="B47" s="105">
        <f>SUM(B48:B50)</f>
        <v>0</v>
      </c>
      <c r="C47" s="105"/>
      <c r="D47" s="105"/>
      <c r="E47" s="105">
        <f t="shared" ref="E47" si="16">SUM(E48:E50)</f>
        <v>0</v>
      </c>
      <c r="F47" s="111" t="str">
        <f t="shared" si="15"/>
        <v>-</v>
      </c>
      <c r="G47" s="111" t="str">
        <f t="shared" si="2"/>
        <v>-</v>
      </c>
      <c r="H47" s="85"/>
      <c r="J47" s="131"/>
    </row>
    <row r="48" spans="1:10" hidden="1" x14ac:dyDescent="0.25">
      <c r="A48" s="51" t="s">
        <v>132</v>
      </c>
      <c r="B48" s="22">
        <v>0</v>
      </c>
      <c r="C48" s="106"/>
      <c r="D48" s="106"/>
      <c r="E48" s="22">
        <v>0</v>
      </c>
      <c r="F48" s="112" t="str">
        <f t="shared" si="15"/>
        <v>-</v>
      </c>
      <c r="G48" s="111" t="str">
        <f t="shared" si="2"/>
        <v>-</v>
      </c>
      <c r="H48" s="85"/>
      <c r="J48" s="131"/>
    </row>
    <row r="49" spans="1:10" hidden="1" x14ac:dyDescent="0.25">
      <c r="A49" s="51" t="s">
        <v>133</v>
      </c>
      <c r="B49" s="22">
        <v>0</v>
      </c>
      <c r="C49" s="106"/>
      <c r="D49" s="106"/>
      <c r="E49" s="22">
        <v>0</v>
      </c>
      <c r="F49" s="112" t="str">
        <f t="shared" si="15"/>
        <v>-</v>
      </c>
      <c r="G49" s="111" t="str">
        <f t="shared" si="2"/>
        <v>-</v>
      </c>
      <c r="H49" s="85"/>
      <c r="J49" s="132"/>
    </row>
    <row r="50" spans="1:10" hidden="1" x14ac:dyDescent="0.25">
      <c r="A50" s="51" t="s">
        <v>147</v>
      </c>
      <c r="B50" s="22">
        <v>0</v>
      </c>
      <c r="C50" s="106"/>
      <c r="D50" s="106"/>
      <c r="E50" s="22">
        <v>0</v>
      </c>
      <c r="F50" s="112" t="str">
        <f t="shared" si="15"/>
        <v>-</v>
      </c>
      <c r="G50" s="111" t="str">
        <f t="shared" ref="G50:G55" si="17">IFERROR(E50/C50*100,"-")</f>
        <v>-</v>
      </c>
      <c r="H50" s="85"/>
      <c r="J50" s="132"/>
    </row>
    <row r="51" spans="1:10" hidden="1" x14ac:dyDescent="0.25">
      <c r="A51" s="50" t="s">
        <v>148</v>
      </c>
      <c r="B51" s="105">
        <f>B52</f>
        <v>0</v>
      </c>
      <c r="C51" s="105"/>
      <c r="D51" s="105"/>
      <c r="E51" s="105">
        <f t="shared" ref="E51" si="18">E52</f>
        <v>0</v>
      </c>
      <c r="F51" s="112" t="str">
        <f t="shared" si="15"/>
        <v>-</v>
      </c>
      <c r="G51" s="111" t="str">
        <f t="shared" si="17"/>
        <v>-</v>
      </c>
      <c r="H51" s="85"/>
      <c r="J51" s="131"/>
    </row>
    <row r="52" spans="1:10" hidden="1" x14ac:dyDescent="0.25">
      <c r="A52" s="51" t="s">
        <v>149</v>
      </c>
      <c r="B52" s="22">
        <v>0</v>
      </c>
      <c r="C52" s="106"/>
      <c r="D52" s="106"/>
      <c r="E52" s="22">
        <v>0</v>
      </c>
      <c r="F52" s="112" t="str">
        <f t="shared" si="15"/>
        <v>-</v>
      </c>
      <c r="G52" s="111" t="str">
        <f t="shared" si="17"/>
        <v>-</v>
      </c>
      <c r="H52" s="85"/>
      <c r="J52" s="131"/>
    </row>
    <row r="53" spans="1:10" hidden="1" x14ac:dyDescent="0.25">
      <c r="A53" s="51"/>
      <c r="B53" s="106"/>
      <c r="C53" s="106"/>
      <c r="D53" s="106"/>
      <c r="E53" s="106"/>
      <c r="F53" s="112"/>
      <c r="G53" s="111"/>
      <c r="H53" s="85"/>
      <c r="J53" s="132"/>
    </row>
    <row r="54" spans="1:10" x14ac:dyDescent="0.25">
      <c r="A54" s="51"/>
      <c r="B54" s="106"/>
      <c r="C54" s="106"/>
      <c r="D54" s="106"/>
      <c r="E54" s="106"/>
      <c r="F54" s="112"/>
      <c r="G54" s="112"/>
      <c r="H54" s="85"/>
      <c r="J54" s="132"/>
    </row>
    <row r="55" spans="1:10" x14ac:dyDescent="0.25">
      <c r="A55" s="59" t="s">
        <v>14</v>
      </c>
      <c r="B55" s="108">
        <f>B11+B43</f>
        <v>1160606.31</v>
      </c>
      <c r="C55" s="108">
        <f>C11+C43</f>
        <v>1606834</v>
      </c>
      <c r="D55" s="108">
        <f>D11+D43</f>
        <v>1606834</v>
      </c>
      <c r="E55" s="108">
        <f>E11+E43</f>
        <v>1486018.9800000002</v>
      </c>
      <c r="F55" s="98">
        <f>IFERROR(E55/B55*100,"-")</f>
        <v>128.03816136412357</v>
      </c>
      <c r="G55" s="98">
        <f t="shared" si="17"/>
        <v>92.481176026895142</v>
      </c>
      <c r="H55" s="85"/>
      <c r="J55" s="131"/>
    </row>
    <row r="56" spans="1:10" x14ac:dyDescent="0.25">
      <c r="A56" s="53"/>
      <c r="B56" s="109"/>
      <c r="C56" s="109"/>
      <c r="D56" s="109"/>
      <c r="E56" s="109"/>
      <c r="F56" s="113"/>
      <c r="G56" s="114"/>
      <c r="H56" s="85"/>
      <c r="J56" s="131"/>
    </row>
    <row r="57" spans="1:10" x14ac:dyDescent="0.25">
      <c r="A57" s="53"/>
      <c r="B57" s="109"/>
      <c r="C57" s="109"/>
      <c r="D57" s="109"/>
      <c r="E57" s="109"/>
      <c r="F57" s="113"/>
      <c r="G57" s="114"/>
      <c r="H57" s="85"/>
      <c r="J57" s="132"/>
    </row>
    <row r="58" spans="1:10" x14ac:dyDescent="0.25">
      <c r="A58" s="53"/>
      <c r="B58" s="109"/>
      <c r="C58" s="109"/>
      <c r="D58" s="109"/>
      <c r="E58" s="109"/>
      <c r="F58" s="113"/>
      <c r="G58" s="114"/>
      <c r="H58" s="85"/>
    </row>
    <row r="59" spans="1:10" x14ac:dyDescent="0.25">
      <c r="A59" s="7" t="s">
        <v>15</v>
      </c>
      <c r="B59" s="104">
        <f>B60+B69+B100+B105+B110</f>
        <v>1153583.0899999999</v>
      </c>
      <c r="C59" s="104">
        <f>C60+C69+C100+C105+C110</f>
        <v>1567384</v>
      </c>
      <c r="D59" s="104">
        <f>D60+D69+D100+D105+D110</f>
        <v>1567384</v>
      </c>
      <c r="E59" s="104">
        <f>E60+E69+E100+E105+E110</f>
        <v>1433019.42</v>
      </c>
      <c r="F59" s="110">
        <f t="shared" ref="F59:F67" si="19">IFERROR(E59/B59*100,"-")</f>
        <v>124.22333791317972</v>
      </c>
      <c r="G59" s="110">
        <f t="shared" ref="G59:G106" si="20">IFERROR(E59/C59*100,"-")</f>
        <v>91.427462574582862</v>
      </c>
      <c r="H59" s="85"/>
    </row>
    <row r="60" spans="1:10" s="5" customFormat="1" x14ac:dyDescent="0.25">
      <c r="A60" s="53" t="s">
        <v>16</v>
      </c>
      <c r="B60" s="105">
        <f>B61+B64+B66</f>
        <v>915518.64000000013</v>
      </c>
      <c r="C60" s="105">
        <v>1268066</v>
      </c>
      <c r="D60" s="105">
        <v>1268066</v>
      </c>
      <c r="E60" s="105">
        <f t="shared" ref="E60" si="21">E61+E64+E66</f>
        <v>1198416.68</v>
      </c>
      <c r="F60" s="111">
        <f t="shared" si="19"/>
        <v>130.90030367923472</v>
      </c>
      <c r="G60" s="111">
        <f t="shared" si="20"/>
        <v>94.507437310045376</v>
      </c>
      <c r="H60" s="85"/>
    </row>
    <row r="61" spans="1:10" s="5" customFormat="1" x14ac:dyDescent="0.25">
      <c r="A61" s="50" t="s">
        <v>17</v>
      </c>
      <c r="B61" s="105">
        <f>SUM(B62:B63)</f>
        <v>752856.05</v>
      </c>
      <c r="C61" s="105">
        <v>1052451</v>
      </c>
      <c r="D61" s="105">
        <v>1052451</v>
      </c>
      <c r="E61" s="105">
        <f>SUM(E62:E63)</f>
        <v>985240.9</v>
      </c>
      <c r="F61" s="111">
        <f t="shared" si="19"/>
        <v>130.86710268184734</v>
      </c>
      <c r="G61" s="111">
        <f t="shared" si="20"/>
        <v>93.613944972259986</v>
      </c>
      <c r="H61" s="85"/>
    </row>
    <row r="62" spans="1:10" s="5" customFormat="1" x14ac:dyDescent="0.25">
      <c r="A62" s="51" t="s">
        <v>18</v>
      </c>
      <c r="B62" s="106">
        <v>751543.14</v>
      </c>
      <c r="C62" s="106"/>
      <c r="D62" s="106"/>
      <c r="E62" s="22">
        <v>985240.9</v>
      </c>
      <c r="F62" s="112">
        <f t="shared" si="19"/>
        <v>131.09572126491636</v>
      </c>
      <c r="G62" s="111" t="str">
        <f t="shared" si="20"/>
        <v>-</v>
      </c>
      <c r="H62" s="85"/>
    </row>
    <row r="63" spans="1:10" x14ac:dyDescent="0.25">
      <c r="A63" s="51" t="s">
        <v>102</v>
      </c>
      <c r="B63" s="106">
        <v>1312.91</v>
      </c>
      <c r="C63" s="106"/>
      <c r="D63" s="106"/>
      <c r="E63" s="106"/>
      <c r="F63" s="112">
        <f t="shared" si="19"/>
        <v>0</v>
      </c>
      <c r="G63" s="111" t="str">
        <f t="shared" si="20"/>
        <v>-</v>
      </c>
      <c r="H63" s="85"/>
    </row>
    <row r="64" spans="1:10" x14ac:dyDescent="0.25">
      <c r="A64" s="50" t="s">
        <v>19</v>
      </c>
      <c r="B64" s="105">
        <f>B65</f>
        <v>38439.050000000003</v>
      </c>
      <c r="C64" s="105">
        <v>45300</v>
      </c>
      <c r="D64" s="105">
        <v>45300</v>
      </c>
      <c r="E64" s="105">
        <f t="shared" ref="E64" si="22">E65</f>
        <v>50610.75</v>
      </c>
      <c r="F64" s="111">
        <f t="shared" si="19"/>
        <v>131.66493448719464</v>
      </c>
      <c r="G64" s="111">
        <f t="shared" si="20"/>
        <v>111.72350993377485</v>
      </c>
      <c r="H64" s="85"/>
    </row>
    <row r="65" spans="1:8" x14ac:dyDescent="0.25">
      <c r="A65" s="51" t="s">
        <v>20</v>
      </c>
      <c r="B65" s="106">
        <v>38439.050000000003</v>
      </c>
      <c r="C65" s="106"/>
      <c r="D65" s="106"/>
      <c r="E65" s="106">
        <v>50610.75</v>
      </c>
      <c r="F65" s="112">
        <f t="shared" si="19"/>
        <v>131.66493448719464</v>
      </c>
      <c r="G65" s="111" t="str">
        <f t="shared" si="20"/>
        <v>-</v>
      </c>
      <c r="H65" s="85"/>
    </row>
    <row r="66" spans="1:8" x14ac:dyDescent="0.25">
      <c r="A66" s="50" t="s">
        <v>21</v>
      </c>
      <c r="B66" s="105">
        <f>SUM(B67:B67)</f>
        <v>124223.54</v>
      </c>
      <c r="C66" s="105">
        <v>170315</v>
      </c>
      <c r="D66" s="105">
        <v>170315</v>
      </c>
      <c r="E66" s="105">
        <f>SUM(E67:E67)</f>
        <v>162565.03</v>
      </c>
      <c r="F66" s="111">
        <f t="shared" si="19"/>
        <v>130.86491497505224</v>
      </c>
      <c r="G66" s="111">
        <f t="shared" si="20"/>
        <v>95.449625693567796</v>
      </c>
      <c r="H66" s="85"/>
    </row>
    <row r="67" spans="1:8" x14ac:dyDescent="0.25">
      <c r="A67" s="51" t="s">
        <v>22</v>
      </c>
      <c r="B67" s="106">
        <v>124223.54</v>
      </c>
      <c r="C67" s="106"/>
      <c r="D67" s="106"/>
      <c r="E67" s="106">
        <v>162565.03</v>
      </c>
      <c r="F67" s="112">
        <f t="shared" si="19"/>
        <v>130.86491497505224</v>
      </c>
      <c r="G67" s="111" t="str">
        <f t="shared" si="20"/>
        <v>-</v>
      </c>
      <c r="H67" s="85"/>
    </row>
    <row r="68" spans="1:8" ht="5.25" customHeight="1" x14ac:dyDescent="0.25">
      <c r="A68" s="51"/>
      <c r="B68" s="106"/>
      <c r="C68" s="106"/>
      <c r="D68" s="106"/>
      <c r="E68" s="106"/>
      <c r="F68" s="112"/>
      <c r="G68" s="111"/>
      <c r="H68" s="85"/>
    </row>
    <row r="69" spans="1:8" x14ac:dyDescent="0.25">
      <c r="A69" s="53" t="s">
        <v>23</v>
      </c>
      <c r="B69" s="105">
        <f>B70+B74+B81+B93+B91</f>
        <v>236479.60999999996</v>
      </c>
      <c r="C69" s="105">
        <f t="shared" ref="C69:D69" si="23">C70+C74+C81+C93+C91</f>
        <v>272824</v>
      </c>
      <c r="D69" s="105">
        <f t="shared" si="23"/>
        <v>272824</v>
      </c>
      <c r="E69" s="105">
        <f>E70+E74+E81+E93+E91</f>
        <v>204434.62</v>
      </c>
      <c r="F69" s="111">
        <f t="shared" ref="F69:G98" si="24">IFERROR(E69/B69*100,"-")</f>
        <v>86.449153058058599</v>
      </c>
      <c r="G69" s="111">
        <f t="shared" si="20"/>
        <v>74.932784505761958</v>
      </c>
      <c r="H69" s="85"/>
    </row>
    <row r="70" spans="1:8" x14ac:dyDescent="0.25">
      <c r="A70" s="50" t="s">
        <v>24</v>
      </c>
      <c r="B70" s="105">
        <f>SUM(B71:B73)</f>
        <v>58325.22</v>
      </c>
      <c r="C70" s="105">
        <v>66231</v>
      </c>
      <c r="D70" s="105">
        <v>66231</v>
      </c>
      <c r="E70" s="105">
        <f>SUM(E71:E73)</f>
        <v>53246.68</v>
      </c>
      <c r="F70" s="111">
        <f t="shared" si="24"/>
        <v>91.292720370364648</v>
      </c>
      <c r="G70" s="111">
        <f t="shared" si="20"/>
        <v>80.395403964910699</v>
      </c>
      <c r="H70" s="85"/>
    </row>
    <row r="71" spans="1:8" x14ac:dyDescent="0.25">
      <c r="A71" s="51" t="s">
        <v>25</v>
      </c>
      <c r="B71" s="106">
        <v>20894.12</v>
      </c>
      <c r="C71" s="106"/>
      <c r="D71" s="106"/>
      <c r="E71" s="106">
        <v>9671.43</v>
      </c>
      <c r="F71" s="112">
        <f t="shared" si="24"/>
        <v>46.287807287409095</v>
      </c>
      <c r="G71" s="111" t="str">
        <f t="shared" si="20"/>
        <v>-</v>
      </c>
      <c r="H71" s="85"/>
    </row>
    <row r="72" spans="1:8" x14ac:dyDescent="0.25">
      <c r="A72" s="51" t="s">
        <v>26</v>
      </c>
      <c r="B72" s="106">
        <v>36692.94</v>
      </c>
      <c r="C72" s="106"/>
      <c r="D72" s="106"/>
      <c r="E72" s="106">
        <v>42347.28</v>
      </c>
      <c r="F72" s="112">
        <f t="shared" si="24"/>
        <v>115.40988538939642</v>
      </c>
      <c r="G72" s="111" t="str">
        <f t="shared" si="20"/>
        <v>-</v>
      </c>
      <c r="H72" s="85"/>
    </row>
    <row r="73" spans="1:8" x14ac:dyDescent="0.25">
      <c r="A73" s="51" t="s">
        <v>27</v>
      </c>
      <c r="B73" s="106">
        <v>738.16</v>
      </c>
      <c r="C73" s="106"/>
      <c r="D73" s="106"/>
      <c r="E73" s="106">
        <v>1227.97</v>
      </c>
      <c r="F73" s="112">
        <f t="shared" si="24"/>
        <v>166.35553267584265</v>
      </c>
      <c r="G73" s="111" t="str">
        <f t="shared" si="20"/>
        <v>-</v>
      </c>
      <c r="H73" s="85"/>
    </row>
    <row r="74" spans="1:8" x14ac:dyDescent="0.25">
      <c r="A74" s="50" t="s">
        <v>28</v>
      </c>
      <c r="B74" s="105">
        <f>SUM(B75:B80)</f>
        <v>136803.01999999996</v>
      </c>
      <c r="C74" s="105">
        <v>168093</v>
      </c>
      <c r="D74" s="105">
        <v>168093</v>
      </c>
      <c r="E74" s="105">
        <f t="shared" ref="E74" si="25">SUM(E75:E80)</f>
        <v>121064.45</v>
      </c>
      <c r="F74" s="111">
        <f t="shared" si="24"/>
        <v>88.495451343106339</v>
      </c>
      <c r="G74" s="111">
        <f t="shared" si="20"/>
        <v>72.022303129815043</v>
      </c>
      <c r="H74" s="85"/>
    </row>
    <row r="75" spans="1:8" x14ac:dyDescent="0.25">
      <c r="A75" s="51" t="s">
        <v>29</v>
      </c>
      <c r="B75" s="106">
        <v>42427.33</v>
      </c>
      <c r="C75" s="106"/>
      <c r="D75" s="106"/>
      <c r="E75" s="106">
        <v>21926.14</v>
      </c>
      <c r="F75" s="112">
        <f t="shared" si="24"/>
        <v>51.679283141314805</v>
      </c>
      <c r="G75" s="111" t="str">
        <f t="shared" si="20"/>
        <v>-</v>
      </c>
      <c r="H75" s="85"/>
    </row>
    <row r="76" spans="1:8" x14ac:dyDescent="0.25">
      <c r="A76" s="51" t="s">
        <v>30</v>
      </c>
      <c r="B76" s="106">
        <v>61585.04</v>
      </c>
      <c r="C76" s="106"/>
      <c r="D76" s="106"/>
      <c r="E76" s="106">
        <v>71345.5</v>
      </c>
      <c r="F76" s="112">
        <f t="shared" si="24"/>
        <v>115.84875157992916</v>
      </c>
      <c r="G76" s="111" t="str">
        <f t="shared" si="20"/>
        <v>-</v>
      </c>
      <c r="H76" s="85"/>
    </row>
    <row r="77" spans="1:8" x14ac:dyDescent="0.25">
      <c r="A77" s="51" t="s">
        <v>31</v>
      </c>
      <c r="B77" s="106">
        <v>28415.77</v>
      </c>
      <c r="C77" s="106"/>
      <c r="D77" s="106"/>
      <c r="E77" s="106">
        <v>23491.05</v>
      </c>
      <c r="F77" s="112">
        <f t="shared" si="24"/>
        <v>82.669060173277018</v>
      </c>
      <c r="G77" s="111" t="str">
        <f t="shared" si="20"/>
        <v>-</v>
      </c>
      <c r="H77" s="85"/>
    </row>
    <row r="78" spans="1:8" x14ac:dyDescent="0.25">
      <c r="A78" s="51" t="s">
        <v>32</v>
      </c>
      <c r="B78" s="106">
        <v>1842.55</v>
      </c>
      <c r="C78" s="106"/>
      <c r="D78" s="106"/>
      <c r="E78" s="106">
        <v>1573.48</v>
      </c>
      <c r="F78" s="112">
        <f t="shared" si="24"/>
        <v>85.396868470326453</v>
      </c>
      <c r="G78" s="111" t="str">
        <f t="shared" si="20"/>
        <v>-</v>
      </c>
      <c r="H78" s="85"/>
    </row>
    <row r="79" spans="1:8" x14ac:dyDescent="0.25">
      <c r="A79" s="51" t="s">
        <v>33</v>
      </c>
      <c r="B79" s="106">
        <v>2186.33</v>
      </c>
      <c r="C79" s="106"/>
      <c r="D79" s="106"/>
      <c r="E79" s="106">
        <v>1657.91</v>
      </c>
      <c r="F79" s="112">
        <f t="shared" si="24"/>
        <v>75.830730036179361</v>
      </c>
      <c r="G79" s="111" t="str">
        <f t="shared" si="20"/>
        <v>-</v>
      </c>
      <c r="H79" s="85"/>
    </row>
    <row r="80" spans="1:8" x14ac:dyDescent="0.25">
      <c r="A80" s="51" t="s">
        <v>34</v>
      </c>
      <c r="B80" s="106">
        <v>346</v>
      </c>
      <c r="C80" s="106"/>
      <c r="D80" s="106"/>
      <c r="E80" s="106">
        <v>1070.3699999999999</v>
      </c>
      <c r="F80" s="112">
        <f t="shared" si="24"/>
        <v>309.35549132947972</v>
      </c>
      <c r="G80" s="111" t="str">
        <f t="shared" si="20"/>
        <v>-</v>
      </c>
      <c r="H80" s="85"/>
    </row>
    <row r="81" spans="1:8" x14ac:dyDescent="0.25">
      <c r="A81" s="50" t="s">
        <v>35</v>
      </c>
      <c r="B81" s="105">
        <f>SUM(B82:B90)</f>
        <v>39190.810000000005</v>
      </c>
      <c r="C81" s="105">
        <v>35900</v>
      </c>
      <c r="D81" s="105">
        <v>35900</v>
      </c>
      <c r="E81" s="105">
        <f t="shared" ref="E81" si="26">SUM(E82:E90)</f>
        <v>28139.71</v>
      </c>
      <c r="F81" s="111">
        <f t="shared" si="24"/>
        <v>71.801807617653211</v>
      </c>
      <c r="G81" s="111">
        <f t="shared" si="20"/>
        <v>78.383593314763232</v>
      </c>
      <c r="H81" s="85"/>
    </row>
    <row r="82" spans="1:8" x14ac:dyDescent="0.25">
      <c r="A82" s="51" t="s">
        <v>36</v>
      </c>
      <c r="B82" s="106">
        <v>12391.58</v>
      </c>
      <c r="C82" s="106"/>
      <c r="D82" s="106"/>
      <c r="E82" s="106">
        <v>5323.81</v>
      </c>
      <c r="F82" s="112">
        <f t="shared" si="24"/>
        <v>42.963124960658774</v>
      </c>
      <c r="G82" s="111" t="str">
        <f t="shared" si="20"/>
        <v>-</v>
      </c>
      <c r="H82" s="85"/>
    </row>
    <row r="83" spans="1:8" x14ac:dyDescent="0.25">
      <c r="A83" s="51" t="s">
        <v>37</v>
      </c>
      <c r="B83" s="106">
        <v>3608.66</v>
      </c>
      <c r="C83" s="106"/>
      <c r="D83" s="106"/>
      <c r="E83" s="106">
        <v>1587.04</v>
      </c>
      <c r="F83" s="112">
        <f t="shared" si="24"/>
        <v>43.978651355350742</v>
      </c>
      <c r="G83" s="111" t="str">
        <f t="shared" si="20"/>
        <v>-</v>
      </c>
      <c r="H83" s="85"/>
    </row>
    <row r="84" spans="1:8" x14ac:dyDescent="0.25">
      <c r="A84" s="51" t="s">
        <v>38</v>
      </c>
      <c r="B84" s="106">
        <v>908.06</v>
      </c>
      <c r="C84" s="106"/>
      <c r="D84" s="106"/>
      <c r="E84" s="106">
        <v>166.25</v>
      </c>
      <c r="F84" s="112">
        <f t="shared" si="24"/>
        <v>18.308261568618814</v>
      </c>
      <c r="G84" s="111" t="str">
        <f t="shared" si="20"/>
        <v>-</v>
      </c>
      <c r="H84" s="85"/>
    </row>
    <row r="85" spans="1:8" x14ac:dyDescent="0.25">
      <c r="A85" s="51" t="s">
        <v>39</v>
      </c>
      <c r="B85" s="106">
        <v>5657.27</v>
      </c>
      <c r="C85" s="106"/>
      <c r="D85" s="106"/>
      <c r="E85" s="106">
        <v>7314.12</v>
      </c>
      <c r="F85" s="112">
        <f t="shared" si="24"/>
        <v>129.28709430520374</v>
      </c>
      <c r="G85" s="111" t="str">
        <f t="shared" si="20"/>
        <v>-</v>
      </c>
      <c r="H85" s="85"/>
    </row>
    <row r="86" spans="1:8" x14ac:dyDescent="0.25">
      <c r="A86" s="51" t="s">
        <v>40</v>
      </c>
      <c r="B86" s="106">
        <v>3142.4</v>
      </c>
      <c r="C86" s="106"/>
      <c r="D86" s="106"/>
      <c r="E86" s="106">
        <v>485.14</v>
      </c>
      <c r="F86" s="112">
        <f t="shared" si="24"/>
        <v>15.438518329938899</v>
      </c>
      <c r="G86" s="111" t="str">
        <f t="shared" si="20"/>
        <v>-</v>
      </c>
      <c r="H86" s="85"/>
    </row>
    <row r="87" spans="1:8" x14ac:dyDescent="0.25">
      <c r="A87" s="51" t="s">
        <v>41</v>
      </c>
      <c r="B87" s="106">
        <v>5846.14</v>
      </c>
      <c r="C87" s="106"/>
      <c r="D87" s="106"/>
      <c r="E87" s="106">
        <v>3606.51</v>
      </c>
      <c r="F87" s="112">
        <f t="shared" si="24"/>
        <v>61.690448740536496</v>
      </c>
      <c r="G87" s="111" t="str">
        <f t="shared" si="20"/>
        <v>-</v>
      </c>
      <c r="H87" s="85"/>
    </row>
    <row r="88" spans="1:8" x14ac:dyDescent="0.25">
      <c r="A88" s="51" t="s">
        <v>42</v>
      </c>
      <c r="B88" s="106">
        <v>1167.96</v>
      </c>
      <c r="C88" s="106"/>
      <c r="D88" s="106"/>
      <c r="E88" s="106">
        <v>4417.96</v>
      </c>
      <c r="F88" s="112">
        <f t="shared" si="24"/>
        <v>378.26295421076065</v>
      </c>
      <c r="G88" s="111" t="str">
        <f t="shared" si="20"/>
        <v>-</v>
      </c>
      <c r="H88" s="85"/>
    </row>
    <row r="89" spans="1:8" x14ac:dyDescent="0.25">
      <c r="A89" s="51" t="s">
        <v>43</v>
      </c>
      <c r="B89" s="106">
        <v>3646.51</v>
      </c>
      <c r="C89" s="106"/>
      <c r="D89" s="106"/>
      <c r="E89" s="106">
        <v>2036.28</v>
      </c>
      <c r="F89" s="112">
        <f t="shared" si="24"/>
        <v>55.841887174311879</v>
      </c>
      <c r="G89" s="111" t="str">
        <f t="shared" si="20"/>
        <v>-</v>
      </c>
      <c r="H89" s="85"/>
    </row>
    <row r="90" spans="1:8" x14ac:dyDescent="0.25">
      <c r="A90" s="51" t="s">
        <v>44</v>
      </c>
      <c r="B90" s="106">
        <v>2822.23</v>
      </c>
      <c r="C90" s="106"/>
      <c r="D90" s="106"/>
      <c r="E90" s="106">
        <v>3202.6</v>
      </c>
      <c r="F90" s="112">
        <f t="shared" si="24"/>
        <v>113.47764002225192</v>
      </c>
      <c r="G90" s="111" t="str">
        <f t="shared" si="20"/>
        <v>-</v>
      </c>
      <c r="H90" s="85"/>
    </row>
    <row r="91" spans="1:8" x14ac:dyDescent="0.25">
      <c r="A91" s="50" t="s">
        <v>202</v>
      </c>
      <c r="B91" s="105">
        <v>0</v>
      </c>
      <c r="C91" s="105">
        <v>0</v>
      </c>
      <c r="D91" s="105">
        <v>0</v>
      </c>
      <c r="E91" s="105">
        <v>199.28</v>
      </c>
      <c r="F91" s="111" t="str">
        <f t="shared" si="24"/>
        <v>-</v>
      </c>
      <c r="G91" s="111" t="str">
        <f t="shared" si="20"/>
        <v>-</v>
      </c>
      <c r="H91" s="85"/>
    </row>
    <row r="92" spans="1:8" x14ac:dyDescent="0.25">
      <c r="A92" s="51" t="s">
        <v>203</v>
      </c>
      <c r="B92" s="106">
        <v>0</v>
      </c>
      <c r="C92" s="106"/>
      <c r="D92" s="106"/>
      <c r="E92" s="106">
        <v>199.28</v>
      </c>
      <c r="F92" s="112" t="str">
        <f t="shared" si="24"/>
        <v>-</v>
      </c>
      <c r="G92" s="112" t="str">
        <f t="shared" si="24"/>
        <v>-</v>
      </c>
      <c r="H92" s="85"/>
    </row>
    <row r="93" spans="1:8" x14ac:dyDescent="0.25">
      <c r="A93" s="50" t="s">
        <v>45</v>
      </c>
      <c r="B93" s="105">
        <f>SUM(B94:B98)</f>
        <v>2160.56</v>
      </c>
      <c r="C93" s="105">
        <v>2600</v>
      </c>
      <c r="D93" s="105">
        <v>2600</v>
      </c>
      <c r="E93" s="105">
        <f>SUM(E94:E98)</f>
        <v>1784.5</v>
      </c>
      <c r="F93" s="111">
        <f t="shared" si="24"/>
        <v>82.594327396600889</v>
      </c>
      <c r="G93" s="111">
        <f t="shared" si="20"/>
        <v>68.634615384615387</v>
      </c>
      <c r="H93" s="85"/>
    </row>
    <row r="94" spans="1:8" x14ac:dyDescent="0.25">
      <c r="A94" s="51" t="s">
        <v>46</v>
      </c>
      <c r="B94" s="106">
        <v>1336.62</v>
      </c>
      <c r="C94" s="106"/>
      <c r="D94" s="106"/>
      <c r="E94" s="106">
        <v>601.94000000000005</v>
      </c>
      <c r="F94" s="112">
        <f t="shared" si="24"/>
        <v>45.034489982193897</v>
      </c>
      <c r="G94" s="111" t="str">
        <f t="shared" si="20"/>
        <v>-</v>
      </c>
      <c r="H94" s="85"/>
    </row>
    <row r="95" spans="1:8" x14ac:dyDescent="0.25">
      <c r="A95" s="51" t="s">
        <v>47</v>
      </c>
      <c r="B95" s="106">
        <v>216.36</v>
      </c>
      <c r="C95" s="106"/>
      <c r="D95" s="106"/>
      <c r="E95" s="106">
        <v>228.09</v>
      </c>
      <c r="F95" s="112">
        <f t="shared" si="24"/>
        <v>105.42151968940654</v>
      </c>
      <c r="G95" s="111" t="str">
        <f t="shared" si="20"/>
        <v>-</v>
      </c>
      <c r="H95" s="85"/>
    </row>
    <row r="96" spans="1:8" x14ac:dyDescent="0.25">
      <c r="A96" s="51" t="s">
        <v>204</v>
      </c>
      <c r="B96" s="106">
        <v>0</v>
      </c>
      <c r="C96" s="106"/>
      <c r="D96" s="106"/>
      <c r="E96" s="106">
        <v>132.91999999999999</v>
      </c>
      <c r="F96" s="112"/>
      <c r="G96" s="111"/>
      <c r="H96" s="85"/>
    </row>
    <row r="97" spans="1:8" x14ac:dyDescent="0.25">
      <c r="A97" s="51" t="s">
        <v>150</v>
      </c>
      <c r="B97" s="106">
        <v>228.72</v>
      </c>
      <c r="C97" s="106"/>
      <c r="D97" s="106"/>
      <c r="E97" s="106">
        <v>0</v>
      </c>
      <c r="F97" s="112">
        <f t="shared" si="24"/>
        <v>0</v>
      </c>
      <c r="G97" s="111" t="str">
        <f t="shared" si="20"/>
        <v>-</v>
      </c>
      <c r="H97" s="85"/>
    </row>
    <row r="98" spans="1:8" x14ac:dyDescent="0.25">
      <c r="A98" s="51" t="s">
        <v>48</v>
      </c>
      <c r="B98" s="106">
        <v>378.86</v>
      </c>
      <c r="C98" s="106"/>
      <c r="D98" s="106"/>
      <c r="E98" s="106">
        <v>821.55</v>
      </c>
      <c r="F98" s="112">
        <f t="shared" si="24"/>
        <v>216.84791215752517</v>
      </c>
      <c r="G98" s="111" t="str">
        <f t="shared" si="20"/>
        <v>-</v>
      </c>
      <c r="H98" s="85"/>
    </row>
    <row r="99" spans="1:8" ht="5.25" customHeight="1" x14ac:dyDescent="0.25">
      <c r="A99" s="51"/>
      <c r="B99" s="106"/>
      <c r="C99" s="106"/>
      <c r="D99" s="106"/>
      <c r="E99" s="106"/>
      <c r="F99" s="112"/>
      <c r="G99" s="111"/>
      <c r="H99" s="85"/>
    </row>
    <row r="100" spans="1:8" x14ac:dyDescent="0.25">
      <c r="A100" s="53" t="s">
        <v>49</v>
      </c>
      <c r="B100" s="105">
        <f>B101</f>
        <v>916.74</v>
      </c>
      <c r="C100" s="105">
        <v>1000</v>
      </c>
      <c r="D100" s="105">
        <v>1000</v>
      </c>
      <c r="E100" s="105">
        <f>E101</f>
        <v>1002.25</v>
      </c>
      <c r="F100" s="111">
        <f>IFERROR(E100/B100*100,"-")</f>
        <v>109.32761742696948</v>
      </c>
      <c r="G100" s="111">
        <f t="shared" si="20"/>
        <v>100.22500000000001</v>
      </c>
      <c r="H100" s="85"/>
    </row>
    <row r="101" spans="1:8" x14ac:dyDescent="0.25">
      <c r="A101" s="50" t="s">
        <v>50</v>
      </c>
      <c r="B101" s="105">
        <f>SUM(B102:B103)</f>
        <v>916.74</v>
      </c>
      <c r="C101" s="105">
        <v>1000</v>
      </c>
      <c r="D101" s="105">
        <v>1000</v>
      </c>
      <c r="E101" s="105">
        <f>SUM(E102:E103)</f>
        <v>1002.25</v>
      </c>
      <c r="F101" s="111">
        <f>IFERROR(E101/B101*100,"-")</f>
        <v>109.32761742696948</v>
      </c>
      <c r="G101" s="111">
        <f t="shared" si="20"/>
        <v>100.22500000000001</v>
      </c>
      <c r="H101" s="85"/>
    </row>
    <row r="102" spans="1:8" x14ac:dyDescent="0.25">
      <c r="A102" s="51" t="s">
        <v>51</v>
      </c>
      <c r="B102" s="106">
        <v>916.58</v>
      </c>
      <c r="C102" s="106"/>
      <c r="D102" s="106"/>
      <c r="E102" s="106">
        <v>1002.25</v>
      </c>
      <c r="F102" s="112">
        <f>IFERROR(E102/B102*100,"-")</f>
        <v>109.34670186999497</v>
      </c>
      <c r="G102" s="111" t="str">
        <f t="shared" si="20"/>
        <v>-</v>
      </c>
      <c r="H102" s="85"/>
    </row>
    <row r="103" spans="1:8" x14ac:dyDescent="0.25">
      <c r="A103" s="51" t="s">
        <v>52</v>
      </c>
      <c r="B103" s="106">
        <v>0.16</v>
      </c>
      <c r="C103" s="106"/>
      <c r="D103" s="106"/>
      <c r="E103" s="106">
        <v>0</v>
      </c>
      <c r="F103" s="112">
        <f>IFERROR(E103/B103*100,"-")</f>
        <v>0</v>
      </c>
      <c r="G103" s="111" t="str">
        <f t="shared" si="20"/>
        <v>-</v>
      </c>
      <c r="H103" s="85"/>
    </row>
    <row r="104" spans="1:8" ht="5.25" customHeight="1" x14ac:dyDescent="0.25">
      <c r="A104" s="51"/>
      <c r="B104" s="106"/>
      <c r="C104" s="106"/>
      <c r="D104" s="106"/>
      <c r="E104" s="106"/>
      <c r="F104" s="112"/>
      <c r="G104" s="111"/>
      <c r="H104" s="85"/>
    </row>
    <row r="105" spans="1:8" x14ac:dyDescent="0.25">
      <c r="A105" s="53" t="s">
        <v>53</v>
      </c>
      <c r="B105" s="105">
        <f>B106</f>
        <v>173.7</v>
      </c>
      <c r="C105" s="105">
        <v>25000</v>
      </c>
      <c r="D105" s="105">
        <v>25000</v>
      </c>
      <c r="E105" s="105">
        <f t="shared" ref="E105" si="27">E106</f>
        <v>28672.29</v>
      </c>
      <c r="F105" s="111">
        <f>IFERROR(E105/B105*100,"-")</f>
        <v>16506.787564766841</v>
      </c>
      <c r="G105" s="111">
        <f t="shared" si="20"/>
        <v>114.68916</v>
      </c>
      <c r="H105" s="85"/>
    </row>
    <row r="106" spans="1:8" x14ac:dyDescent="0.25">
      <c r="A106" s="50" t="s">
        <v>54</v>
      </c>
      <c r="B106" s="105">
        <f>B107</f>
        <v>173.7</v>
      </c>
      <c r="C106" s="105">
        <v>25000</v>
      </c>
      <c r="D106" s="105">
        <v>25000</v>
      </c>
      <c r="E106" s="105">
        <f>E107+E108</f>
        <v>28672.29</v>
      </c>
      <c r="F106" s="111">
        <f>IFERROR(E106/B106*100,"-")</f>
        <v>16506.787564766841</v>
      </c>
      <c r="G106" s="111">
        <f t="shared" si="20"/>
        <v>114.68916</v>
      </c>
      <c r="H106" s="85"/>
    </row>
    <row r="107" spans="1:8" ht="13.8" customHeight="1" x14ac:dyDescent="0.25">
      <c r="A107" s="51" t="s">
        <v>55</v>
      </c>
      <c r="B107" s="22">
        <v>173.7</v>
      </c>
      <c r="C107" s="106"/>
      <c r="D107" s="106"/>
      <c r="E107" s="22">
        <v>0</v>
      </c>
      <c r="F107" s="112">
        <f>IFERROR(E107/B107*100,"-")</f>
        <v>0</v>
      </c>
      <c r="G107" s="111" t="str">
        <f t="shared" ref="G107:G129" si="28">IFERROR(E107/C107*100,"-")</f>
        <v>-</v>
      </c>
      <c r="H107" s="85"/>
    </row>
    <row r="108" spans="1:8" ht="13.8" customHeight="1" x14ac:dyDescent="0.25">
      <c r="A108" s="51" t="s">
        <v>205</v>
      </c>
      <c r="B108" s="22">
        <v>0</v>
      </c>
      <c r="C108" s="106"/>
      <c r="D108" s="106"/>
      <c r="E108" s="22">
        <v>28672.29</v>
      </c>
      <c r="F108" s="112"/>
      <c r="G108" s="111"/>
      <c r="H108" s="85"/>
    </row>
    <row r="109" spans="1:8" ht="7.5" customHeight="1" x14ac:dyDescent="0.25">
      <c r="A109" s="51"/>
      <c r="B109" s="106"/>
      <c r="C109" s="106"/>
      <c r="D109" s="106"/>
      <c r="E109" s="106"/>
      <c r="F109" s="112"/>
      <c r="G109" s="111"/>
      <c r="H109" s="85"/>
    </row>
    <row r="110" spans="1:8" x14ac:dyDescent="0.25">
      <c r="A110" s="53" t="s">
        <v>56</v>
      </c>
      <c r="B110" s="105">
        <f>B111</f>
        <v>494.4</v>
      </c>
      <c r="C110" s="154">
        <v>494</v>
      </c>
      <c r="D110" s="154">
        <v>494</v>
      </c>
      <c r="E110" s="105">
        <f>E111</f>
        <v>493.58</v>
      </c>
      <c r="F110" s="111">
        <f>IFERROR(E110/B110*100,"-")</f>
        <v>99.83414239482201</v>
      </c>
      <c r="G110" s="111">
        <f t="shared" si="28"/>
        <v>99.914979757085021</v>
      </c>
      <c r="H110" s="85"/>
    </row>
    <row r="111" spans="1:8" x14ac:dyDescent="0.25">
      <c r="A111" s="50" t="s">
        <v>57</v>
      </c>
      <c r="B111" s="105">
        <f>B112+B113</f>
        <v>494.4</v>
      </c>
      <c r="C111" s="105">
        <v>494</v>
      </c>
      <c r="D111" s="105">
        <v>494</v>
      </c>
      <c r="E111" s="105">
        <f>E112+E113</f>
        <v>493.58</v>
      </c>
      <c r="F111" s="111">
        <f>IFERROR(E111/B111*100,"-")</f>
        <v>99.83414239482201</v>
      </c>
      <c r="G111" s="111">
        <f t="shared" si="28"/>
        <v>99.914979757085021</v>
      </c>
      <c r="H111" s="85"/>
    </row>
    <row r="112" spans="1:8" x14ac:dyDescent="0.25">
      <c r="A112" s="51" t="s">
        <v>206</v>
      </c>
      <c r="B112" s="106">
        <v>0</v>
      </c>
      <c r="C112" s="105"/>
      <c r="D112" s="105"/>
      <c r="E112" s="106">
        <v>493.58</v>
      </c>
      <c r="F112" s="111"/>
      <c r="G112" s="111"/>
      <c r="H112" s="85"/>
    </row>
    <row r="113" spans="1:8" x14ac:dyDescent="0.25">
      <c r="A113" s="51" t="s">
        <v>170</v>
      </c>
      <c r="B113" s="22">
        <v>494.4</v>
      </c>
      <c r="C113" s="106"/>
      <c r="D113" s="106"/>
      <c r="E113" s="22">
        <v>0</v>
      </c>
      <c r="F113" s="112">
        <f>IFERROR(E113/B113*100,"-")</f>
        <v>0</v>
      </c>
      <c r="G113" s="111" t="str">
        <f t="shared" si="28"/>
        <v>-</v>
      </c>
      <c r="H113" s="85"/>
    </row>
    <row r="114" spans="1:8" x14ac:dyDescent="0.25">
      <c r="A114" s="50"/>
      <c r="B114" s="106"/>
      <c r="C114" s="106"/>
      <c r="D114" s="106"/>
      <c r="E114" s="106"/>
      <c r="F114" s="112"/>
      <c r="G114" s="111"/>
      <c r="H114" s="85"/>
    </row>
    <row r="115" spans="1:8" x14ac:dyDescent="0.25">
      <c r="A115" s="50"/>
      <c r="B115" s="106"/>
      <c r="C115" s="106"/>
      <c r="D115" s="106"/>
      <c r="E115" s="106"/>
      <c r="F115" s="112"/>
      <c r="G115" s="111"/>
      <c r="H115" s="85"/>
    </row>
    <row r="116" spans="1:8" x14ac:dyDescent="0.25">
      <c r="A116" s="7" t="s">
        <v>58</v>
      </c>
      <c r="B116" s="104">
        <f>B117+B126</f>
        <v>24691.599999999999</v>
      </c>
      <c r="C116" s="104">
        <f>C117+C126</f>
        <v>53738</v>
      </c>
      <c r="D116" s="104">
        <f t="shared" ref="D116:E116" si="29">D117+D126</f>
        <v>53738</v>
      </c>
      <c r="E116" s="104">
        <f t="shared" si="29"/>
        <v>45107.15</v>
      </c>
      <c r="F116" s="110">
        <f t="shared" ref="F116:G128" si="30">IFERROR(E116/B116*100,"-")</f>
        <v>182.68216721476131</v>
      </c>
      <c r="G116" s="110">
        <f t="shared" si="28"/>
        <v>83.939018943764182</v>
      </c>
      <c r="H116" s="85"/>
    </row>
    <row r="117" spans="1:8" x14ac:dyDescent="0.25">
      <c r="A117" s="53" t="s">
        <v>59</v>
      </c>
      <c r="B117" s="105">
        <f>B118+B123</f>
        <v>24691.599999999999</v>
      </c>
      <c r="C117" s="105">
        <f t="shared" ref="C117:D117" si="31">C118+C123</f>
        <v>43738</v>
      </c>
      <c r="D117" s="105">
        <f t="shared" si="31"/>
        <v>43738</v>
      </c>
      <c r="E117" s="105">
        <f>E118+E123</f>
        <v>35107.15</v>
      </c>
      <c r="F117" s="111">
        <f t="shared" si="30"/>
        <v>142.18256411087174</v>
      </c>
      <c r="G117" s="111">
        <f t="shared" si="28"/>
        <v>80.266930358041066</v>
      </c>
      <c r="H117" s="68"/>
    </row>
    <row r="118" spans="1:8" x14ac:dyDescent="0.25">
      <c r="A118" s="50" t="s">
        <v>60</v>
      </c>
      <c r="B118" s="105">
        <f>SUM(B119:B122)</f>
        <v>12162.85</v>
      </c>
      <c r="C118" s="105">
        <v>26438</v>
      </c>
      <c r="D118" s="105">
        <v>26438</v>
      </c>
      <c r="E118" s="105">
        <f>SUM(E119:E122)</f>
        <v>26406.880000000001</v>
      </c>
      <c r="F118" s="111">
        <f t="shared" si="30"/>
        <v>217.11095672478078</v>
      </c>
      <c r="G118" s="111">
        <f t="shared" si="28"/>
        <v>99.88229064225736</v>
      </c>
      <c r="H118" s="68"/>
    </row>
    <row r="119" spans="1:8" x14ac:dyDescent="0.25">
      <c r="A119" s="51" t="s">
        <v>61</v>
      </c>
      <c r="B119" s="106">
        <v>6680.99</v>
      </c>
      <c r="C119" s="106"/>
      <c r="D119" s="106"/>
      <c r="E119" s="106">
        <v>8453.6200000000008</v>
      </c>
      <c r="F119" s="112">
        <f t="shared" si="30"/>
        <v>126.53244504182766</v>
      </c>
      <c r="G119" s="111" t="str">
        <f t="shared" si="28"/>
        <v>-</v>
      </c>
      <c r="H119" s="68"/>
    </row>
    <row r="120" spans="1:8" x14ac:dyDescent="0.25">
      <c r="A120" s="51" t="s">
        <v>62</v>
      </c>
      <c r="B120" s="22">
        <v>2818.75</v>
      </c>
      <c r="C120" s="106"/>
      <c r="D120" s="106"/>
      <c r="E120" s="22">
        <v>0</v>
      </c>
      <c r="F120" s="112">
        <f t="shared" si="30"/>
        <v>0</v>
      </c>
      <c r="G120" s="111" t="str">
        <f t="shared" si="28"/>
        <v>-</v>
      </c>
      <c r="H120" s="68"/>
    </row>
    <row r="121" spans="1:8" x14ac:dyDescent="0.25">
      <c r="A121" s="51" t="s">
        <v>112</v>
      </c>
      <c r="B121" s="106">
        <v>0</v>
      </c>
      <c r="C121" s="106"/>
      <c r="D121" s="106"/>
      <c r="E121" s="106">
        <v>15348.63</v>
      </c>
      <c r="F121" s="112" t="str">
        <f t="shared" si="30"/>
        <v>-</v>
      </c>
      <c r="G121" s="111" t="str">
        <f t="shared" si="28"/>
        <v>-</v>
      </c>
      <c r="H121" s="68"/>
    </row>
    <row r="122" spans="1:8" x14ac:dyDescent="0.25">
      <c r="A122" s="51" t="s">
        <v>63</v>
      </c>
      <c r="B122" s="106">
        <v>2663.11</v>
      </c>
      <c r="C122" s="106"/>
      <c r="D122" s="106"/>
      <c r="E122" s="106">
        <v>2604.63</v>
      </c>
      <c r="F122" s="112">
        <f t="shared" si="30"/>
        <v>97.80407117993623</v>
      </c>
      <c r="G122" s="111" t="str">
        <f t="shared" si="30"/>
        <v>-</v>
      </c>
      <c r="H122" s="68"/>
    </row>
    <row r="123" spans="1:8" x14ac:dyDescent="0.25">
      <c r="A123" s="50" t="s">
        <v>64</v>
      </c>
      <c r="B123" s="105">
        <f>B124</f>
        <v>12528.75</v>
      </c>
      <c r="C123" s="105">
        <v>17300</v>
      </c>
      <c r="D123" s="105">
        <v>17300</v>
      </c>
      <c r="E123" s="105">
        <f>E124</f>
        <v>8700.27</v>
      </c>
      <c r="F123" s="111">
        <f t="shared" si="30"/>
        <v>69.442442382520213</v>
      </c>
      <c r="G123" s="111">
        <f t="shared" si="28"/>
        <v>50.290578034682085</v>
      </c>
      <c r="H123" s="68"/>
    </row>
    <row r="124" spans="1:8" x14ac:dyDescent="0.25">
      <c r="A124" s="51" t="s">
        <v>65</v>
      </c>
      <c r="B124" s="106">
        <v>12528.75</v>
      </c>
      <c r="C124" s="106"/>
      <c r="D124" s="106"/>
      <c r="E124" s="106">
        <v>8700.27</v>
      </c>
      <c r="F124" s="112">
        <f t="shared" si="30"/>
        <v>69.442442382520213</v>
      </c>
      <c r="G124" s="111" t="str">
        <f t="shared" si="28"/>
        <v>-</v>
      </c>
      <c r="H124" s="68"/>
    </row>
    <row r="125" spans="1:8" ht="7.8" customHeight="1" x14ac:dyDescent="0.25">
      <c r="A125" s="51"/>
      <c r="B125" s="106"/>
      <c r="C125" s="106"/>
      <c r="D125" s="106"/>
      <c r="E125" s="106"/>
      <c r="F125" s="112"/>
      <c r="G125" s="111"/>
      <c r="H125" s="68"/>
    </row>
    <row r="126" spans="1:8" x14ac:dyDescent="0.25">
      <c r="A126" s="53" t="s">
        <v>207</v>
      </c>
      <c r="B126" s="105">
        <f>B127</f>
        <v>0</v>
      </c>
      <c r="C126" s="105">
        <v>10000</v>
      </c>
      <c r="D126" s="105">
        <v>10000</v>
      </c>
      <c r="E126" s="105">
        <f>E127</f>
        <v>10000</v>
      </c>
      <c r="F126" s="111" t="str">
        <f t="shared" si="30"/>
        <v>-</v>
      </c>
      <c r="G126" s="111" t="str">
        <f t="shared" si="30"/>
        <v>-</v>
      </c>
      <c r="H126" s="68"/>
    </row>
    <row r="127" spans="1:8" x14ac:dyDescent="0.25">
      <c r="A127" s="53" t="s">
        <v>208</v>
      </c>
      <c r="B127" s="105">
        <f>B128</f>
        <v>0</v>
      </c>
      <c r="C127" s="105"/>
      <c r="D127" s="105"/>
      <c r="E127" s="105">
        <f>E128</f>
        <v>10000</v>
      </c>
      <c r="F127" s="111" t="str">
        <f t="shared" si="30"/>
        <v>-</v>
      </c>
      <c r="G127" s="111" t="str">
        <f t="shared" si="30"/>
        <v>-</v>
      </c>
      <c r="H127" s="68"/>
    </row>
    <row r="128" spans="1:8" x14ac:dyDescent="0.25">
      <c r="A128" s="51" t="s">
        <v>209</v>
      </c>
      <c r="B128" s="106">
        <v>0</v>
      </c>
      <c r="C128" s="106"/>
      <c r="D128" s="106"/>
      <c r="E128" s="106">
        <v>10000</v>
      </c>
      <c r="F128" s="111" t="str">
        <f t="shared" si="30"/>
        <v>-</v>
      </c>
      <c r="G128" s="111" t="str">
        <f t="shared" si="30"/>
        <v>-</v>
      </c>
      <c r="H128" s="68"/>
    </row>
    <row r="129" spans="1:8" s="5" customFormat="1" x14ac:dyDescent="0.25">
      <c r="A129" s="59" t="s">
        <v>66</v>
      </c>
      <c r="B129" s="108">
        <f>B59+B116</f>
        <v>1178274.69</v>
      </c>
      <c r="C129" s="108">
        <f>C59+C116</f>
        <v>1621122</v>
      </c>
      <c r="D129" s="108">
        <f>D59+D116</f>
        <v>1621122</v>
      </c>
      <c r="E129" s="108">
        <f>E59+E116</f>
        <v>1478126.5699999998</v>
      </c>
      <c r="F129" s="98">
        <f>IFERROR(E129/B129*100,"-")</f>
        <v>125.44838504508655</v>
      </c>
      <c r="G129" s="98">
        <f t="shared" si="28"/>
        <v>91.179230804344144</v>
      </c>
      <c r="H129" s="68"/>
    </row>
    <row r="130" spans="1:8" x14ac:dyDescent="0.25">
      <c r="G130" s="1"/>
    </row>
  </sheetData>
  <mergeCells count="3">
    <mergeCell ref="A1:G1"/>
    <mergeCell ref="A3:G3"/>
    <mergeCell ref="A7:G7"/>
  </mergeCells>
  <phoneticPr fontId="51" type="noConversion"/>
  <conditionalFormatting sqref="B19:B20 E19:E20 B33 E33 B62:B63 B67 B94:B98 E94:E98 B102:B103 E102:E103 E119:E122 B119:B122 E67 C44">
    <cfRule type="containsBlanks" dxfId="68" priority="126">
      <formula>LEN(TRIM(B19))=0</formula>
    </cfRule>
  </conditionalFormatting>
  <conditionalFormatting sqref="B14:B15">
    <cfRule type="containsBlanks" dxfId="67" priority="114">
      <formula>LEN(TRIM(B14))=0</formula>
    </cfRule>
  </conditionalFormatting>
  <conditionalFormatting sqref="B17">
    <cfRule type="containsBlanks" dxfId="66" priority="111">
      <formula>LEN(TRIM(B17))=0</formula>
    </cfRule>
  </conditionalFormatting>
  <conditionalFormatting sqref="B24">
    <cfRule type="containsBlanks" dxfId="65" priority="108">
      <formula>LEN(TRIM(B24))=0</formula>
    </cfRule>
  </conditionalFormatting>
  <conditionalFormatting sqref="B28">
    <cfRule type="containsBlanks" dxfId="64" priority="106">
      <formula>LEN(TRIM(B28))=0</formula>
    </cfRule>
  </conditionalFormatting>
  <conditionalFormatting sqref="B35">
    <cfRule type="containsBlanks" dxfId="63" priority="101">
      <formula>LEN(TRIM(B35))=0</formula>
    </cfRule>
  </conditionalFormatting>
  <conditionalFormatting sqref="B39:B40">
    <cfRule type="containsBlanks" dxfId="62" priority="99">
      <formula>LEN(TRIM(B39))=0</formula>
    </cfRule>
  </conditionalFormatting>
  <conditionalFormatting sqref="B46">
    <cfRule type="containsBlanks" dxfId="61" priority="93">
      <formula>LEN(TRIM(B46))=0</formula>
    </cfRule>
  </conditionalFormatting>
  <conditionalFormatting sqref="B48:B50">
    <cfRule type="containsBlanks" dxfId="60" priority="92">
      <formula>LEN(TRIM(B48))=0</formula>
    </cfRule>
  </conditionalFormatting>
  <conditionalFormatting sqref="B52">
    <cfRule type="containsBlanks" dxfId="59" priority="91">
      <formula>LEN(TRIM(B52))=0</formula>
    </cfRule>
  </conditionalFormatting>
  <conditionalFormatting sqref="B65">
    <cfRule type="containsBlanks" dxfId="58" priority="83">
      <formula>LEN(TRIM(B65))=0</formula>
    </cfRule>
  </conditionalFormatting>
  <conditionalFormatting sqref="B71:B73">
    <cfRule type="containsBlanks" dxfId="57" priority="78">
      <formula>LEN(TRIM(B71))=0</formula>
    </cfRule>
  </conditionalFormatting>
  <conditionalFormatting sqref="B75:B80">
    <cfRule type="containsBlanks" dxfId="56" priority="77">
      <formula>LEN(TRIM(B75))=0</formula>
    </cfRule>
  </conditionalFormatting>
  <conditionalFormatting sqref="B82:B90 B92">
    <cfRule type="containsBlanks" dxfId="55" priority="76">
      <formula>LEN(TRIM(B82))=0</formula>
    </cfRule>
  </conditionalFormatting>
  <conditionalFormatting sqref="B107:B108">
    <cfRule type="containsBlanks" dxfId="54" priority="60">
      <formula>LEN(TRIM(B107))=0</formula>
    </cfRule>
  </conditionalFormatting>
  <conditionalFormatting sqref="B113">
    <cfRule type="containsBlanks" dxfId="53" priority="59">
      <formula>LEN(TRIM(B113))=0</formula>
    </cfRule>
  </conditionalFormatting>
  <conditionalFormatting sqref="B124 B126:B127">
    <cfRule type="containsBlanks" dxfId="52" priority="40">
      <formula>LEN(TRIM(B124))=0</formula>
    </cfRule>
  </conditionalFormatting>
  <conditionalFormatting sqref="C22">
    <cfRule type="containsBlanks" dxfId="51" priority="28">
      <formula>LEN(TRIM(C22))=0</formula>
    </cfRule>
  </conditionalFormatting>
  <conditionalFormatting sqref="C37:E37">
    <cfRule type="containsBlanks" dxfId="50" priority="25">
      <formula>LEN(TRIM(C37))=0</formula>
    </cfRule>
  </conditionalFormatting>
  <conditionalFormatting sqref="E14:E15">
    <cfRule type="containsBlanks" dxfId="49" priority="113">
      <formula>LEN(TRIM(E14))=0</formula>
    </cfRule>
  </conditionalFormatting>
  <conditionalFormatting sqref="E17">
    <cfRule type="containsBlanks" dxfId="48" priority="112">
      <formula>LEN(TRIM(E17))=0</formula>
    </cfRule>
  </conditionalFormatting>
  <conditionalFormatting sqref="E24">
    <cfRule type="containsBlanks" dxfId="47" priority="107">
      <formula>LEN(TRIM(E24))=0</formula>
    </cfRule>
  </conditionalFormatting>
  <conditionalFormatting sqref="E28">
    <cfRule type="containsBlanks" dxfId="46" priority="105">
      <formula>LEN(TRIM(E28))=0</formula>
    </cfRule>
  </conditionalFormatting>
  <conditionalFormatting sqref="E35">
    <cfRule type="containsBlanks" dxfId="45" priority="100">
      <formula>LEN(TRIM(E35))=0</formula>
    </cfRule>
  </conditionalFormatting>
  <conditionalFormatting sqref="E39:E40">
    <cfRule type="containsBlanks" dxfId="44" priority="98">
      <formula>LEN(TRIM(E39))=0</formula>
    </cfRule>
  </conditionalFormatting>
  <conditionalFormatting sqref="E46">
    <cfRule type="containsBlanks" dxfId="43" priority="90">
      <formula>LEN(TRIM(E46))=0</formula>
    </cfRule>
  </conditionalFormatting>
  <conditionalFormatting sqref="E48:E50">
    <cfRule type="containsBlanks" dxfId="42" priority="89">
      <formula>LEN(TRIM(E48))=0</formula>
    </cfRule>
  </conditionalFormatting>
  <conditionalFormatting sqref="E52">
    <cfRule type="containsBlanks" dxfId="41" priority="88">
      <formula>LEN(TRIM(E52))=0</formula>
    </cfRule>
  </conditionalFormatting>
  <conditionalFormatting sqref="E65">
    <cfRule type="containsBlanks" dxfId="40" priority="80">
      <formula>LEN(TRIM(E65))=0</formula>
    </cfRule>
  </conditionalFormatting>
  <conditionalFormatting sqref="E71:E73">
    <cfRule type="containsBlanks" dxfId="39" priority="69">
      <formula>LEN(TRIM(E71))=0</formula>
    </cfRule>
  </conditionalFormatting>
  <conditionalFormatting sqref="E75:E80">
    <cfRule type="containsBlanks" dxfId="38" priority="70">
      <formula>LEN(TRIM(E75))=0</formula>
    </cfRule>
  </conditionalFormatting>
  <conditionalFormatting sqref="E82:E90 E92">
    <cfRule type="containsBlanks" dxfId="37" priority="71">
      <formula>LEN(TRIM(E82))=0</formula>
    </cfRule>
  </conditionalFormatting>
  <conditionalFormatting sqref="E107:E108">
    <cfRule type="containsBlanks" dxfId="36" priority="61">
      <formula>LEN(TRIM(E107))=0</formula>
    </cfRule>
  </conditionalFormatting>
  <conditionalFormatting sqref="E113">
    <cfRule type="containsBlanks" dxfId="35" priority="58">
      <formula>LEN(TRIM(E113))=0</formula>
    </cfRule>
  </conditionalFormatting>
  <conditionalFormatting sqref="E124 E127">
    <cfRule type="containsBlanks" dxfId="34" priority="38">
      <formula>LEN(TRIM(E124))=0</formula>
    </cfRule>
  </conditionalFormatting>
  <conditionalFormatting sqref="J38">
    <cfRule type="containsBlanks" dxfId="33" priority="24">
      <formula>LEN(TRIM(J38))=0</formula>
    </cfRule>
  </conditionalFormatting>
  <conditionalFormatting sqref="J47">
    <cfRule type="containsBlanks" dxfId="32" priority="23">
      <formula>LEN(TRIM(J47))=0</formula>
    </cfRule>
  </conditionalFormatting>
  <conditionalFormatting sqref="J51">
    <cfRule type="containsBlanks" dxfId="31" priority="22">
      <formula>LEN(TRIM(J51))=0</formula>
    </cfRule>
  </conditionalFormatting>
  <conditionalFormatting sqref="J55">
    <cfRule type="containsBlanks" dxfId="30" priority="21">
      <formula>LEN(TRIM(J55))=0</formula>
    </cfRule>
  </conditionalFormatting>
  <conditionalFormatting sqref="C100">
    <cfRule type="containsBlanks" dxfId="29" priority="18">
      <formula>LEN(TRIM(C100))=0</formula>
    </cfRule>
  </conditionalFormatting>
  <conditionalFormatting sqref="C105:D106">
    <cfRule type="containsBlanks" dxfId="28" priority="16">
      <formula>LEN(TRIM(C105))=0</formula>
    </cfRule>
  </conditionalFormatting>
  <conditionalFormatting sqref="C110">
    <cfRule type="containsBlanks" dxfId="27" priority="17">
      <formula>LEN(TRIM(C110))=0</formula>
    </cfRule>
  </conditionalFormatting>
  <conditionalFormatting sqref="E62">
    <cfRule type="containsBlanks" dxfId="26" priority="13">
      <formula>LEN(TRIM(E62))=0</formula>
    </cfRule>
  </conditionalFormatting>
  <conditionalFormatting sqref="D44">
    <cfRule type="containsBlanks" dxfId="25" priority="12">
      <formula>LEN(TRIM(D44))=0</formula>
    </cfRule>
  </conditionalFormatting>
  <conditionalFormatting sqref="D22">
    <cfRule type="containsBlanks" dxfId="24" priority="10">
      <formula>LEN(TRIM(D22))=0</formula>
    </cfRule>
  </conditionalFormatting>
  <conditionalFormatting sqref="D100">
    <cfRule type="containsBlanks" dxfId="23" priority="5">
      <formula>LEN(TRIM(D100))=0</formula>
    </cfRule>
  </conditionalFormatting>
  <conditionalFormatting sqref="D110">
    <cfRule type="containsBlanks" dxfId="22" priority="4">
      <formula>LEN(TRIM(D110))=0</formula>
    </cfRule>
  </conditionalFormatting>
  <pageMargins left="0.19685039370078741" right="0.19685039370078741" top="0.39370078740157483" bottom="0.39370078740157483" header="0.19685039370078741" footer="0.19685039370078741"/>
  <pageSetup paperSize="9" scale="86" firstPageNumber="2" orientation="landscape" useFirstPageNumber="1" r:id="rId1"/>
  <headerFooter>
    <oddFooter>&amp;C&amp;P</oddFooter>
  </headerFooter>
  <ignoredErrors>
    <ignoredError sqref="B129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40"/>
  <sheetViews>
    <sheetView showGridLines="0" zoomScaleNormal="100" workbookViewId="0">
      <selection activeCell="L9" sqref="L9"/>
    </sheetView>
  </sheetViews>
  <sheetFormatPr defaultColWidth="9.109375" defaultRowHeight="13.2" x14ac:dyDescent="0.25"/>
  <cols>
    <col min="1" max="1" width="83" style="1" customWidth="1"/>
    <col min="2" max="5" width="14.6640625" style="1" bestFit="1" customWidth="1"/>
    <col min="6" max="7" width="8.5546875" style="1" bestFit="1" customWidth="1"/>
    <col min="8" max="16384" width="9.109375" style="1"/>
  </cols>
  <sheetData>
    <row r="2" spans="1:15" s="3" customFormat="1" ht="15.6" x14ac:dyDescent="0.3">
      <c r="A2" s="165" t="s">
        <v>161</v>
      </c>
      <c r="B2" s="165"/>
      <c r="C2" s="165"/>
      <c r="D2" s="165"/>
      <c r="E2" s="165"/>
      <c r="F2" s="165"/>
      <c r="G2" s="165"/>
    </row>
    <row r="3" spans="1:15" x14ac:dyDescent="0.25">
      <c r="A3" s="46"/>
      <c r="B3" s="46"/>
      <c r="C3" s="46"/>
      <c r="D3" s="46"/>
      <c r="E3" s="46"/>
      <c r="F3" s="46"/>
      <c r="G3" s="46"/>
    </row>
    <row r="4" spans="1:15" ht="39.6" x14ac:dyDescent="0.25">
      <c r="A4" s="57" t="s">
        <v>79</v>
      </c>
      <c r="B4" s="29" t="s">
        <v>168</v>
      </c>
      <c r="C4" s="29" t="s">
        <v>198</v>
      </c>
      <c r="D4" s="29" t="s">
        <v>199</v>
      </c>
      <c r="E4" s="29" t="s">
        <v>200</v>
      </c>
      <c r="F4" s="38" t="s">
        <v>123</v>
      </c>
      <c r="G4" s="38" t="s">
        <v>124</v>
      </c>
      <c r="I4" s="149"/>
      <c r="J4" s="149"/>
      <c r="K4" s="149"/>
      <c r="L4" s="149"/>
      <c r="M4" s="149"/>
      <c r="N4" s="149"/>
      <c r="O4" s="149"/>
    </row>
    <row r="5" spans="1:15" s="4" customFormat="1" ht="10.199999999999999" x14ac:dyDescent="0.2">
      <c r="A5" s="55">
        <v>1</v>
      </c>
      <c r="B5" s="55">
        <v>2</v>
      </c>
      <c r="C5" s="55">
        <v>3</v>
      </c>
      <c r="D5" s="55">
        <v>4</v>
      </c>
      <c r="E5" s="55">
        <v>5</v>
      </c>
      <c r="F5" s="55" t="s">
        <v>187</v>
      </c>
      <c r="G5" s="55" t="s">
        <v>188</v>
      </c>
      <c r="I5" s="150"/>
      <c r="J5" s="150"/>
      <c r="K5" s="150"/>
      <c r="L5" s="150"/>
      <c r="M5" s="150"/>
      <c r="N5" s="150"/>
      <c r="O5" s="150"/>
    </row>
    <row r="6" spans="1:15" x14ac:dyDescent="0.25">
      <c r="A6" s="7" t="s">
        <v>80</v>
      </c>
      <c r="B6" s="7"/>
      <c r="C6" s="7"/>
      <c r="D6" s="7"/>
      <c r="E6" s="7"/>
      <c r="F6" s="7"/>
      <c r="G6" s="7"/>
      <c r="I6" s="149"/>
      <c r="J6" s="149"/>
      <c r="K6" s="149"/>
      <c r="L6" s="149"/>
      <c r="M6" s="149"/>
      <c r="N6" s="149"/>
      <c r="O6" s="149"/>
    </row>
    <row r="7" spans="1:15" ht="15.6" x14ac:dyDescent="0.3">
      <c r="A7" s="50" t="s">
        <v>113</v>
      </c>
      <c r="B7" s="61">
        <f>B8</f>
        <v>9472.81</v>
      </c>
      <c r="C7" s="61">
        <f t="shared" ref="C7:E7" si="0">C8</f>
        <v>41368</v>
      </c>
      <c r="D7" s="61">
        <f t="shared" si="0"/>
        <v>41368</v>
      </c>
      <c r="E7" s="61">
        <f t="shared" si="0"/>
        <v>33054.620000000003</v>
      </c>
      <c r="F7" s="111">
        <f t="shared" ref="F7:F18" si="1">IFERROR(E7/B7*100,"-")</f>
        <v>348.94207737725134</v>
      </c>
      <c r="G7" s="111">
        <f>IFERROR(E7/C7*100,"-")</f>
        <v>79.903838715915683</v>
      </c>
      <c r="I7" s="148"/>
      <c r="J7" s="149"/>
      <c r="K7" s="149"/>
      <c r="L7" s="149"/>
      <c r="M7" s="149"/>
      <c r="N7" s="149"/>
      <c r="O7" s="149"/>
    </row>
    <row r="8" spans="1:15" ht="15.6" x14ac:dyDescent="0.3">
      <c r="A8" s="51" t="s">
        <v>103</v>
      </c>
      <c r="B8" s="14">
        <v>9472.81</v>
      </c>
      <c r="C8" s="14">
        <v>41368</v>
      </c>
      <c r="D8" s="14">
        <v>41368</v>
      </c>
      <c r="E8" s="14">
        <v>33054.620000000003</v>
      </c>
      <c r="F8" s="112">
        <f t="shared" si="1"/>
        <v>348.94207737725134</v>
      </c>
      <c r="G8" s="112">
        <f t="shared" ref="G8:G20" si="2">IFERROR(E8/C8*100,"-")</f>
        <v>79.903838715915683</v>
      </c>
      <c r="I8" s="148"/>
      <c r="J8" s="149"/>
      <c r="K8" s="149"/>
      <c r="L8" s="149"/>
      <c r="M8" s="149"/>
      <c r="N8" s="149"/>
      <c r="O8" s="149"/>
    </row>
    <row r="9" spans="1:15" ht="13.8" x14ac:dyDescent="0.3">
      <c r="A9" s="50" t="s">
        <v>114</v>
      </c>
      <c r="B9" s="61">
        <f>B10</f>
        <v>1068.8499999999999</v>
      </c>
      <c r="C9" s="61">
        <f t="shared" ref="C9:E9" si="3">C10</f>
        <v>4230</v>
      </c>
      <c r="D9" s="61">
        <f t="shared" si="3"/>
        <v>4230</v>
      </c>
      <c r="E9" s="61">
        <f t="shared" si="3"/>
        <v>4821.46</v>
      </c>
      <c r="F9" s="111">
        <f t="shared" si="1"/>
        <v>451.08855311783697</v>
      </c>
      <c r="G9" s="111">
        <f t="shared" si="2"/>
        <v>113.98250591016547</v>
      </c>
      <c r="I9" s="151"/>
      <c r="J9" s="149"/>
      <c r="K9" s="149"/>
      <c r="L9" s="149"/>
      <c r="M9" s="149"/>
      <c r="N9" s="149"/>
      <c r="O9" s="149"/>
    </row>
    <row r="10" spans="1:15" x14ac:dyDescent="0.25">
      <c r="A10" s="51" t="s">
        <v>109</v>
      </c>
      <c r="B10" s="14">
        <v>1068.8499999999999</v>
      </c>
      <c r="C10" s="14">
        <v>4230</v>
      </c>
      <c r="D10" s="14">
        <v>4230</v>
      </c>
      <c r="E10" s="14">
        <v>4821.46</v>
      </c>
      <c r="F10" s="112">
        <f t="shared" si="1"/>
        <v>451.08855311783697</v>
      </c>
      <c r="G10" s="112">
        <f t="shared" si="2"/>
        <v>113.98250591016547</v>
      </c>
      <c r="I10" s="149"/>
      <c r="J10" s="149"/>
      <c r="K10" s="149"/>
      <c r="L10" s="149"/>
      <c r="M10" s="149"/>
      <c r="N10" s="149"/>
      <c r="O10" s="149"/>
    </row>
    <row r="11" spans="1:15" x14ac:dyDescent="0.25">
      <c r="A11" s="50" t="s">
        <v>115</v>
      </c>
      <c r="B11" s="61">
        <f>B12+B13</f>
        <v>113749.43</v>
      </c>
      <c r="C11" s="61">
        <f t="shared" ref="C11:D11" si="4">C12+C13</f>
        <v>114978</v>
      </c>
      <c r="D11" s="61">
        <f t="shared" si="4"/>
        <v>114978</v>
      </c>
      <c r="E11" s="61">
        <f t="shared" ref="E11" si="5">E12+E13</f>
        <v>105237.88</v>
      </c>
      <c r="F11" s="111">
        <f t="shared" si="1"/>
        <v>92.517281185496941</v>
      </c>
      <c r="G11" s="111">
        <f t="shared" si="2"/>
        <v>91.528709840143335</v>
      </c>
      <c r="I11" s="149"/>
      <c r="J11" s="149"/>
      <c r="K11" s="149"/>
      <c r="L11" s="149"/>
      <c r="M11" s="149"/>
      <c r="N11" s="149"/>
      <c r="O11" s="149"/>
    </row>
    <row r="12" spans="1:15" x14ac:dyDescent="0.25">
      <c r="A12" s="51" t="s">
        <v>105</v>
      </c>
      <c r="B12" s="14">
        <v>29554.2</v>
      </c>
      <c r="C12" s="14">
        <v>20700</v>
      </c>
      <c r="D12" s="14">
        <v>20700</v>
      </c>
      <c r="E12" s="14">
        <v>21282.74</v>
      </c>
      <c r="F12" s="112">
        <f t="shared" si="1"/>
        <v>72.012573509010565</v>
      </c>
      <c r="G12" s="112">
        <f t="shared" si="2"/>
        <v>102.81516908212561</v>
      </c>
      <c r="I12" s="149"/>
      <c r="J12" s="149"/>
      <c r="K12" s="149"/>
      <c r="L12" s="149"/>
      <c r="M12" s="149"/>
      <c r="N12" s="149"/>
      <c r="O12" s="149"/>
    </row>
    <row r="13" spans="1:15" x14ac:dyDescent="0.25">
      <c r="A13" s="51" t="s">
        <v>108</v>
      </c>
      <c r="B13" s="14">
        <v>84195.23</v>
      </c>
      <c r="C13" s="14">
        <v>94278</v>
      </c>
      <c r="D13" s="14">
        <v>94278</v>
      </c>
      <c r="E13" s="14">
        <v>83955.14</v>
      </c>
      <c r="F13" s="112">
        <f t="shared" si="1"/>
        <v>99.714841327709422</v>
      </c>
      <c r="G13" s="112">
        <f t="shared" si="2"/>
        <v>89.05061626254269</v>
      </c>
    </row>
    <row r="14" spans="1:15" x14ac:dyDescent="0.25">
      <c r="A14" s="50" t="s">
        <v>116</v>
      </c>
      <c r="B14" s="61">
        <f>B15+B16</f>
        <v>1034510.39</v>
      </c>
      <c r="C14" s="61">
        <f t="shared" ref="C14:D14" si="6">C15+C16</f>
        <v>1443758</v>
      </c>
      <c r="D14" s="61">
        <f t="shared" si="6"/>
        <v>1443758</v>
      </c>
      <c r="E14" s="61">
        <f t="shared" ref="E14" si="7">E15+E16</f>
        <v>1340555.0199999998</v>
      </c>
      <c r="F14" s="111">
        <f t="shared" si="1"/>
        <v>129.58352404754484</v>
      </c>
      <c r="G14" s="111">
        <f t="shared" si="2"/>
        <v>92.851781254199096</v>
      </c>
    </row>
    <row r="15" spans="1:15" x14ac:dyDescent="0.25">
      <c r="A15" s="51" t="s">
        <v>106</v>
      </c>
      <c r="B15" s="14">
        <v>25773.56</v>
      </c>
      <c r="C15" s="14">
        <v>47171</v>
      </c>
      <c r="D15" s="14">
        <v>47171</v>
      </c>
      <c r="E15" s="14">
        <v>51762.39</v>
      </c>
      <c r="F15" s="112">
        <f t="shared" si="1"/>
        <v>200.83523579978859</v>
      </c>
      <c r="G15" s="112">
        <f t="shared" si="2"/>
        <v>109.7335015157618</v>
      </c>
    </row>
    <row r="16" spans="1:15" x14ac:dyDescent="0.25">
      <c r="A16" s="51" t="s">
        <v>107</v>
      </c>
      <c r="B16" s="14">
        <v>1008736.83</v>
      </c>
      <c r="C16" s="14">
        <v>1396587</v>
      </c>
      <c r="D16" s="14">
        <v>1396587</v>
      </c>
      <c r="E16" s="14">
        <v>1288792.6299999999</v>
      </c>
      <c r="F16" s="112">
        <f t="shared" si="1"/>
        <v>127.7630192207813</v>
      </c>
      <c r="G16" s="112">
        <f t="shared" si="2"/>
        <v>92.281585751550026</v>
      </c>
    </row>
    <row r="17" spans="1:7" x14ac:dyDescent="0.25">
      <c r="A17" s="50" t="s">
        <v>127</v>
      </c>
      <c r="B17" s="61">
        <f>B18</f>
        <v>1804.83</v>
      </c>
      <c r="C17" s="61">
        <f t="shared" ref="C17:E17" si="8">C18</f>
        <v>2500</v>
      </c>
      <c r="D17" s="61">
        <f t="shared" si="8"/>
        <v>2500</v>
      </c>
      <c r="E17" s="61">
        <f t="shared" si="8"/>
        <v>2350</v>
      </c>
      <c r="F17" s="111">
        <f t="shared" si="1"/>
        <v>130.20616900206667</v>
      </c>
      <c r="G17" s="111">
        <f t="shared" si="2"/>
        <v>94</v>
      </c>
    </row>
    <row r="18" spans="1:7" x14ac:dyDescent="0.25">
      <c r="A18" s="51" t="s">
        <v>126</v>
      </c>
      <c r="B18" s="14">
        <v>1804.83</v>
      </c>
      <c r="C18" s="14">
        <v>2500</v>
      </c>
      <c r="D18" s="14">
        <v>2500</v>
      </c>
      <c r="E18" s="14">
        <v>2350</v>
      </c>
      <c r="F18" s="112">
        <f t="shared" si="1"/>
        <v>130.20616900206667</v>
      </c>
      <c r="G18" s="112">
        <f t="shared" si="2"/>
        <v>94</v>
      </c>
    </row>
    <row r="19" spans="1:7" x14ac:dyDescent="0.25">
      <c r="A19" s="51"/>
      <c r="B19" s="11"/>
      <c r="C19" s="11"/>
      <c r="D19" s="11"/>
      <c r="E19" s="11"/>
      <c r="F19" s="112"/>
      <c r="G19" s="112"/>
    </row>
    <row r="20" spans="1:7" x14ac:dyDescent="0.25">
      <c r="A20" s="59" t="s">
        <v>14</v>
      </c>
      <c r="B20" s="60">
        <f>B7+B9+B11+B14+B17</f>
        <v>1160606.31</v>
      </c>
      <c r="C20" s="60">
        <f>C7+C9+C11+C14+C17</f>
        <v>1606834</v>
      </c>
      <c r="D20" s="60">
        <f>D7+D9+D11+D14+D17</f>
        <v>1606834</v>
      </c>
      <c r="E20" s="60">
        <f>E7+E9+E11+E14+E17</f>
        <v>1486018.9799999997</v>
      </c>
      <c r="F20" s="98">
        <f>IFERROR(E20/B20*100,"-")</f>
        <v>128.03816136412351</v>
      </c>
      <c r="G20" s="98">
        <f t="shared" si="2"/>
        <v>92.481176026895113</v>
      </c>
    </row>
    <row r="21" spans="1:7" s="5" customFormat="1" x14ac:dyDescent="0.25">
      <c r="B21" s="85"/>
      <c r="C21" s="85"/>
      <c r="D21" s="85"/>
      <c r="E21" s="85"/>
      <c r="F21" s="87"/>
      <c r="G21" s="87"/>
    </row>
    <row r="22" spans="1:7" x14ac:dyDescent="0.25">
      <c r="B22" s="68"/>
      <c r="C22" s="68"/>
      <c r="D22" s="68"/>
      <c r="E22" s="68"/>
      <c r="F22" s="45"/>
      <c r="G22" s="45"/>
    </row>
    <row r="23" spans="1:7" x14ac:dyDescent="0.25">
      <c r="B23" s="68"/>
      <c r="C23" s="68"/>
      <c r="D23" s="68"/>
      <c r="E23" s="68"/>
      <c r="F23" s="88"/>
      <c r="G23" s="88"/>
    </row>
    <row r="24" spans="1:7" x14ac:dyDescent="0.25">
      <c r="A24" s="7" t="s">
        <v>81</v>
      </c>
      <c r="B24" s="86"/>
      <c r="C24" s="86"/>
      <c r="D24" s="86"/>
      <c r="E24" s="86"/>
      <c r="F24" s="52"/>
      <c r="G24" s="52"/>
    </row>
    <row r="25" spans="1:7" x14ac:dyDescent="0.25">
      <c r="A25" s="50" t="s">
        <v>113</v>
      </c>
      <c r="B25" s="105">
        <f>B26</f>
        <v>8359.59</v>
      </c>
      <c r="C25" s="105">
        <f t="shared" ref="C25:E25" si="9">C26</f>
        <v>41368</v>
      </c>
      <c r="D25" s="105">
        <f t="shared" si="9"/>
        <v>41368</v>
      </c>
      <c r="E25" s="105">
        <f t="shared" si="9"/>
        <v>40609.120000000003</v>
      </c>
      <c r="F25" s="111">
        <f t="shared" ref="F25:F35" si="10">IFERROR(E25/B25*100,"-")</f>
        <v>485.77884800570359</v>
      </c>
      <c r="G25" s="111">
        <f t="shared" ref="G25:G38" si="11">IFERROR(E25/C25*100,"-")</f>
        <v>98.165538580545359</v>
      </c>
    </row>
    <row r="26" spans="1:7" x14ac:dyDescent="0.25">
      <c r="A26" s="51" t="s">
        <v>103</v>
      </c>
      <c r="B26" s="106">
        <v>8359.59</v>
      </c>
      <c r="C26" s="106">
        <v>41368</v>
      </c>
      <c r="D26" s="106">
        <v>41368</v>
      </c>
      <c r="E26" s="106">
        <v>40609.120000000003</v>
      </c>
      <c r="F26" s="112">
        <f t="shared" si="10"/>
        <v>485.77884800570359</v>
      </c>
      <c r="G26" s="112">
        <f t="shared" si="11"/>
        <v>98.165538580545359</v>
      </c>
    </row>
    <row r="27" spans="1:7" x14ac:dyDescent="0.25">
      <c r="A27" s="50" t="s">
        <v>114</v>
      </c>
      <c r="B27" s="105">
        <f>B28</f>
        <v>1281.93</v>
      </c>
      <c r="C27" s="105">
        <f t="shared" ref="C27:E27" si="12">C28</f>
        <v>4842</v>
      </c>
      <c r="D27" s="105">
        <f t="shared" si="12"/>
        <v>4842</v>
      </c>
      <c r="E27" s="105">
        <f t="shared" si="12"/>
        <v>426.14</v>
      </c>
      <c r="F27" s="111">
        <f t="shared" si="10"/>
        <v>33.242064699320551</v>
      </c>
      <c r="G27" s="111">
        <f t="shared" si="11"/>
        <v>8.800908715406857</v>
      </c>
    </row>
    <row r="28" spans="1:7" x14ac:dyDescent="0.25">
      <c r="A28" s="51" t="s">
        <v>109</v>
      </c>
      <c r="B28" s="106">
        <v>1281.93</v>
      </c>
      <c r="C28" s="106">
        <v>4842</v>
      </c>
      <c r="D28" s="106">
        <v>4842</v>
      </c>
      <c r="E28" s="106">
        <v>426.14</v>
      </c>
      <c r="F28" s="112">
        <f t="shared" si="10"/>
        <v>33.242064699320551</v>
      </c>
      <c r="G28" s="112">
        <f t="shared" si="11"/>
        <v>8.800908715406857</v>
      </c>
    </row>
    <row r="29" spans="1:7" x14ac:dyDescent="0.25">
      <c r="A29" s="50" t="s">
        <v>115</v>
      </c>
      <c r="B29" s="105">
        <f>B30+B31</f>
        <v>114124.73999999999</v>
      </c>
      <c r="C29" s="105">
        <f t="shared" ref="C29:E29" si="13">C30+C31</f>
        <v>119182</v>
      </c>
      <c r="D29" s="105">
        <f t="shared" ref="D29" si="14">D30+D31</f>
        <v>119182</v>
      </c>
      <c r="E29" s="105">
        <f t="shared" si="13"/>
        <v>111734.25</v>
      </c>
      <c r="F29" s="111">
        <f t="shared" si="10"/>
        <v>97.905370912564621</v>
      </c>
      <c r="G29" s="111">
        <f t="shared" si="11"/>
        <v>93.750943934486756</v>
      </c>
    </row>
    <row r="30" spans="1:7" x14ac:dyDescent="0.25">
      <c r="A30" s="51" t="s">
        <v>105</v>
      </c>
      <c r="B30" s="106">
        <v>27323.7</v>
      </c>
      <c r="C30" s="106">
        <v>24904</v>
      </c>
      <c r="D30" s="106">
        <v>24904</v>
      </c>
      <c r="E30" s="106">
        <v>20503.39</v>
      </c>
      <c r="F30" s="112">
        <f t="shared" si="10"/>
        <v>75.038849057777682</v>
      </c>
      <c r="G30" s="112">
        <f t="shared" si="11"/>
        <v>82.329706071313851</v>
      </c>
    </row>
    <row r="31" spans="1:7" x14ac:dyDescent="0.25">
      <c r="A31" s="51" t="s">
        <v>108</v>
      </c>
      <c r="B31" s="106">
        <v>86801.04</v>
      </c>
      <c r="C31" s="106">
        <v>94278</v>
      </c>
      <c r="D31" s="106">
        <v>94278</v>
      </c>
      <c r="E31" s="106">
        <v>91230.86</v>
      </c>
      <c r="F31" s="112">
        <f t="shared" si="10"/>
        <v>105.10341811572765</v>
      </c>
      <c r="G31" s="112">
        <f t="shared" si="11"/>
        <v>96.767920405608947</v>
      </c>
    </row>
    <row r="32" spans="1:7" x14ac:dyDescent="0.25">
      <c r="A32" s="50" t="s">
        <v>116</v>
      </c>
      <c r="B32" s="105">
        <f>B33+B34</f>
        <v>1052864.73</v>
      </c>
      <c r="C32" s="105">
        <f t="shared" ref="C32:E32" si="15">C33+C34</f>
        <v>1453065</v>
      </c>
      <c r="D32" s="105">
        <f t="shared" ref="D32" si="16">D33+D34</f>
        <v>1453065</v>
      </c>
      <c r="E32" s="105">
        <f t="shared" si="15"/>
        <v>1323035.78</v>
      </c>
      <c r="F32" s="111">
        <f t="shared" si="10"/>
        <v>125.66056610140221</v>
      </c>
      <c r="G32" s="111">
        <f t="shared" si="11"/>
        <v>91.051383110872536</v>
      </c>
    </row>
    <row r="33" spans="1:7" x14ac:dyDescent="0.25">
      <c r="A33" s="51" t="s">
        <v>106</v>
      </c>
      <c r="B33" s="106">
        <v>29721.84</v>
      </c>
      <c r="C33" s="106">
        <v>52171</v>
      </c>
      <c r="D33" s="106">
        <v>52171</v>
      </c>
      <c r="E33" s="106">
        <v>41668.51</v>
      </c>
      <c r="F33" s="112">
        <f t="shared" si="10"/>
        <v>140.19492063748407</v>
      </c>
      <c r="G33" s="112">
        <f t="shared" si="11"/>
        <v>79.869103524946823</v>
      </c>
    </row>
    <row r="34" spans="1:7" x14ac:dyDescent="0.25">
      <c r="A34" s="51" t="s">
        <v>107</v>
      </c>
      <c r="B34" s="106">
        <v>1023142.89</v>
      </c>
      <c r="C34" s="106">
        <v>1400894</v>
      </c>
      <c r="D34" s="106">
        <v>1400894</v>
      </c>
      <c r="E34" s="106">
        <v>1281367.27</v>
      </c>
      <c r="F34" s="112">
        <f t="shared" si="10"/>
        <v>125.23834965026244</v>
      </c>
      <c r="G34" s="112">
        <f t="shared" si="11"/>
        <v>91.467824831857371</v>
      </c>
    </row>
    <row r="35" spans="1:7" x14ac:dyDescent="0.25">
      <c r="A35" s="50" t="s">
        <v>127</v>
      </c>
      <c r="B35" s="105">
        <f>B36</f>
        <v>1643.7</v>
      </c>
      <c r="C35" s="105">
        <f t="shared" ref="C35:E35" si="17">C36</f>
        <v>2665</v>
      </c>
      <c r="D35" s="105">
        <f t="shared" si="17"/>
        <v>2665</v>
      </c>
      <c r="E35" s="105">
        <f t="shared" si="17"/>
        <v>2321.2800000000002</v>
      </c>
      <c r="F35" s="111">
        <f t="shared" si="10"/>
        <v>141.22285088519803</v>
      </c>
      <c r="G35" s="111">
        <f t="shared" si="11"/>
        <v>87.10243902439025</v>
      </c>
    </row>
    <row r="36" spans="1:7" x14ac:dyDescent="0.25">
      <c r="A36" s="51" t="s">
        <v>126</v>
      </c>
      <c r="B36" s="106">
        <v>1643.7</v>
      </c>
      <c r="C36" s="106">
        <v>2665</v>
      </c>
      <c r="D36" s="106">
        <v>2665</v>
      </c>
      <c r="E36" s="106">
        <v>2321.2800000000002</v>
      </c>
      <c r="F36" s="112">
        <v>141.22</v>
      </c>
      <c r="G36" s="112">
        <f t="shared" si="11"/>
        <v>87.10243902439025</v>
      </c>
    </row>
    <row r="37" spans="1:7" x14ac:dyDescent="0.25">
      <c r="A37" s="51"/>
      <c r="B37" s="106"/>
      <c r="C37" s="106"/>
      <c r="D37" s="106"/>
      <c r="E37" s="106"/>
      <c r="F37" s="112"/>
      <c r="G37" s="112"/>
    </row>
    <row r="38" spans="1:7" x14ac:dyDescent="0.25">
      <c r="A38" s="59" t="s">
        <v>66</v>
      </c>
      <c r="B38" s="108">
        <f>B25+B27+B29+B32+B35</f>
        <v>1178274.69</v>
      </c>
      <c r="C38" s="108">
        <f>C25+C27+C29+C32+C35</f>
        <v>1621122</v>
      </c>
      <c r="D38" s="108">
        <f>D25+D27+D29+D32+D35</f>
        <v>1621122</v>
      </c>
      <c r="E38" s="108">
        <f>E25+E27+E29+E32+E35</f>
        <v>1478126.57</v>
      </c>
      <c r="F38" s="98">
        <f>IFERROR(E38/B38*100,"-")</f>
        <v>125.44838504508658</v>
      </c>
      <c r="G38" s="98">
        <f t="shared" si="11"/>
        <v>91.179230804344158</v>
      </c>
    </row>
    <row r="40" spans="1:7" x14ac:dyDescent="0.25">
      <c r="B40" s="68"/>
      <c r="C40" s="68"/>
      <c r="D40" s="68"/>
      <c r="E40" s="68"/>
      <c r="F40" s="68"/>
      <c r="G40" s="68"/>
    </row>
  </sheetData>
  <mergeCells count="1">
    <mergeCell ref="A2:G2"/>
  </mergeCells>
  <conditionalFormatting sqref="B8 E8 B26:C26 B28:C28 B30:C31 B33:C34 B36:C36 E36 E33:E34 E30:E31 E28 E26">
    <cfRule type="containsBlanks" dxfId="21" priority="25">
      <formula>LEN(TRIM(B8))=0</formula>
    </cfRule>
  </conditionalFormatting>
  <conditionalFormatting sqref="B10 E10">
    <cfRule type="containsBlanks" dxfId="20" priority="24">
      <formula>LEN(TRIM(B10))=0</formula>
    </cfRule>
  </conditionalFormatting>
  <conditionalFormatting sqref="B12:B13 E12:E13">
    <cfRule type="containsBlanks" dxfId="19" priority="23">
      <formula>LEN(TRIM(B12))=0</formula>
    </cfRule>
  </conditionalFormatting>
  <conditionalFormatting sqref="B15:B16 E15:E16">
    <cfRule type="containsBlanks" dxfId="18" priority="22">
      <formula>LEN(TRIM(B15))=0</formula>
    </cfRule>
  </conditionalFormatting>
  <conditionalFormatting sqref="B18 E18">
    <cfRule type="containsBlanks" dxfId="17" priority="21">
      <formula>LEN(TRIM(B18))=0</formula>
    </cfRule>
  </conditionalFormatting>
  <conditionalFormatting sqref="C8">
    <cfRule type="containsBlanks" dxfId="16" priority="12">
      <formula>LEN(TRIM(C8))=0</formula>
    </cfRule>
  </conditionalFormatting>
  <conditionalFormatting sqref="C10">
    <cfRule type="containsBlanks" dxfId="15" priority="11">
      <formula>LEN(TRIM(C10))=0</formula>
    </cfRule>
  </conditionalFormatting>
  <conditionalFormatting sqref="C12:C13">
    <cfRule type="containsBlanks" dxfId="14" priority="10">
      <formula>LEN(TRIM(C12))=0</formula>
    </cfRule>
  </conditionalFormatting>
  <conditionalFormatting sqref="C15:C16">
    <cfRule type="containsBlanks" dxfId="13" priority="9">
      <formula>LEN(TRIM(C15))=0</formula>
    </cfRule>
  </conditionalFormatting>
  <conditionalFormatting sqref="C18">
    <cfRule type="containsBlanks" dxfId="12" priority="8">
      <formula>LEN(TRIM(C18))=0</formula>
    </cfRule>
  </conditionalFormatting>
  <conditionalFormatting sqref="D26 D28 D30:D31 D33:D34 D36">
    <cfRule type="containsBlanks" dxfId="11" priority="6">
      <formula>LEN(TRIM(D26))=0</formula>
    </cfRule>
  </conditionalFormatting>
  <conditionalFormatting sqref="D8">
    <cfRule type="containsBlanks" dxfId="10" priority="5">
      <formula>LEN(TRIM(D8))=0</formula>
    </cfRule>
  </conditionalFormatting>
  <conditionalFormatting sqref="D10">
    <cfRule type="containsBlanks" dxfId="9" priority="4">
      <formula>LEN(TRIM(D10))=0</formula>
    </cfRule>
  </conditionalFormatting>
  <conditionalFormatting sqref="D12:D13">
    <cfRule type="containsBlanks" dxfId="8" priority="3">
      <formula>LEN(TRIM(D12))=0</formula>
    </cfRule>
  </conditionalFormatting>
  <conditionalFormatting sqref="D15:D16">
    <cfRule type="containsBlanks" dxfId="7" priority="2">
      <formula>LEN(TRIM(D15))=0</formula>
    </cfRule>
  </conditionalFormatting>
  <conditionalFormatting sqref="D18">
    <cfRule type="containsBlanks" dxfId="6" priority="1">
      <formula>LEN(TRIM(D18))=0</formula>
    </cfRule>
  </conditionalFormatting>
  <pageMargins left="0.19685039370078741" right="0.19685039370078741" top="0.39370078740157483" bottom="0.39370078740157483" header="0.19685039370078741" footer="0.19685039370078741"/>
  <pageSetup paperSize="9" scale="88" firstPageNumber="5" orientation="landscape" useFirstPageNumber="1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6"/>
  <sheetViews>
    <sheetView showGridLines="0" zoomScaleNormal="100" workbookViewId="0">
      <selection activeCell="D22" sqref="D22"/>
    </sheetView>
  </sheetViews>
  <sheetFormatPr defaultColWidth="9.109375" defaultRowHeight="13.2" x14ac:dyDescent="0.25"/>
  <cols>
    <col min="1" max="1" width="63.109375" style="1" customWidth="1"/>
    <col min="2" max="2" width="16.6640625" style="1" customWidth="1"/>
    <col min="3" max="4" width="15.88671875" style="1" bestFit="1" customWidth="1"/>
    <col min="5" max="5" width="16" style="1" customWidth="1"/>
    <col min="6" max="6" width="9.109375" style="1" bestFit="1" customWidth="1"/>
    <col min="7" max="7" width="8.5546875" style="1" bestFit="1" customWidth="1"/>
    <col min="8" max="16384" width="9.109375" style="1"/>
  </cols>
  <sheetData>
    <row r="1" spans="1:15" s="122" customFormat="1" ht="13.5" customHeight="1" x14ac:dyDescent="0.3">
      <c r="A1" s="165" t="s">
        <v>162</v>
      </c>
      <c r="B1" s="165"/>
      <c r="C1" s="165"/>
      <c r="D1" s="165"/>
      <c r="E1" s="165"/>
      <c r="F1" s="165"/>
      <c r="G1" s="165"/>
    </row>
    <row r="2" spans="1:15" ht="3.75" customHeight="1" x14ac:dyDescent="0.25">
      <c r="A2" s="46"/>
      <c r="B2" s="46"/>
      <c r="C2" s="46"/>
      <c r="D2" s="46"/>
      <c r="E2" s="46"/>
      <c r="F2" s="46"/>
      <c r="G2" s="46"/>
    </row>
    <row r="3" spans="1:15" ht="39.6" x14ac:dyDescent="0.25">
      <c r="A3" s="57" t="s">
        <v>82</v>
      </c>
      <c r="B3" s="29" t="s">
        <v>211</v>
      </c>
      <c r="C3" s="29" t="s">
        <v>198</v>
      </c>
      <c r="D3" s="29" t="s">
        <v>199</v>
      </c>
      <c r="E3" s="29" t="s">
        <v>212</v>
      </c>
      <c r="F3" s="38" t="s">
        <v>123</v>
      </c>
      <c r="G3" s="38" t="s">
        <v>124</v>
      </c>
    </row>
    <row r="4" spans="1:15" s="4" customFormat="1" ht="8.25" customHeight="1" x14ac:dyDescent="0.2">
      <c r="A4" s="55">
        <v>1</v>
      </c>
      <c r="B4" s="55">
        <v>2</v>
      </c>
      <c r="C4" s="55">
        <v>3</v>
      </c>
      <c r="D4" s="55">
        <v>4</v>
      </c>
      <c r="E4" s="55">
        <v>5</v>
      </c>
      <c r="F4" s="55" t="s">
        <v>187</v>
      </c>
      <c r="G4" s="55" t="s">
        <v>188</v>
      </c>
      <c r="I4" s="150"/>
      <c r="J4" s="150"/>
      <c r="K4" s="150"/>
      <c r="L4" s="150"/>
      <c r="M4" s="150"/>
      <c r="N4" s="150"/>
      <c r="O4" s="150"/>
    </row>
    <row r="5" spans="1:15" x14ac:dyDescent="0.25">
      <c r="A5" s="7" t="s">
        <v>85</v>
      </c>
      <c r="B5" s="7"/>
      <c r="C5" s="7"/>
      <c r="D5" s="7"/>
      <c r="E5" s="7"/>
      <c r="F5" s="7"/>
      <c r="G5" s="7"/>
      <c r="I5" s="149"/>
      <c r="J5" s="149"/>
      <c r="K5" s="149"/>
      <c r="L5" s="149"/>
      <c r="M5" s="149"/>
      <c r="N5" s="149"/>
      <c r="O5" s="149"/>
    </row>
    <row r="6" spans="1:15" ht="15.6" x14ac:dyDescent="0.3">
      <c r="A6" s="100" t="s">
        <v>83</v>
      </c>
      <c r="B6" s="115">
        <f>SUM(B7:B7)</f>
        <v>-440.91</v>
      </c>
      <c r="C6" s="115">
        <f>SUM(C7:C7)</f>
        <v>0</v>
      </c>
      <c r="D6" s="115">
        <f>SUM(D7:D7)</f>
        <v>0</v>
      </c>
      <c r="E6" s="115">
        <f>SUM(E7:E7)</f>
        <v>0</v>
      </c>
      <c r="F6" s="117">
        <f t="shared" ref="F6:F11" si="0">IFERROR(E6/B6*100,"-")</f>
        <v>0</v>
      </c>
      <c r="G6" s="117" t="str">
        <f>IFERROR(E6/D6*100,"-")</f>
        <v>-</v>
      </c>
      <c r="I6" s="148"/>
      <c r="J6" s="149"/>
      <c r="K6" s="149"/>
      <c r="L6" s="149"/>
      <c r="M6" s="149"/>
      <c r="N6" s="149"/>
      <c r="O6" s="149"/>
    </row>
    <row r="7" spans="1:15" ht="13.8" x14ac:dyDescent="0.3">
      <c r="A7" s="54" t="s">
        <v>136</v>
      </c>
      <c r="B7" s="22">
        <v>-440.91</v>
      </c>
      <c r="C7" s="22">
        <v>0</v>
      </c>
      <c r="D7" s="22">
        <v>0</v>
      </c>
      <c r="E7" s="22">
        <v>0</v>
      </c>
      <c r="F7" s="112">
        <f t="shared" si="0"/>
        <v>0</v>
      </c>
      <c r="G7" s="112" t="str">
        <f t="shared" ref="G7:G14" si="1">IFERROR(E7/D7*100,"-")</f>
        <v>-</v>
      </c>
      <c r="I7" s="151"/>
      <c r="J7" s="149"/>
      <c r="K7" s="149"/>
      <c r="L7" s="149"/>
      <c r="M7" s="149"/>
      <c r="N7" s="149"/>
      <c r="O7" s="149"/>
    </row>
    <row r="8" spans="1:15" x14ac:dyDescent="0.25">
      <c r="A8" s="90" t="s">
        <v>84</v>
      </c>
      <c r="B8" s="115">
        <f>SUM(B9:B12)</f>
        <v>1178715.5999999999</v>
      </c>
      <c r="C8" s="115">
        <f t="shared" ref="C8:E8" si="2">SUM(C9:C12)</f>
        <v>1621122</v>
      </c>
      <c r="D8" s="115">
        <f t="shared" si="2"/>
        <v>1621122</v>
      </c>
      <c r="E8" s="115">
        <f t="shared" si="2"/>
        <v>1478126.57</v>
      </c>
      <c r="F8" s="117">
        <f t="shared" si="0"/>
        <v>125.40145986020718</v>
      </c>
      <c r="G8" s="117">
        <f t="shared" si="1"/>
        <v>91.179230804344158</v>
      </c>
      <c r="I8" s="149"/>
      <c r="J8" s="149"/>
      <c r="K8" s="149"/>
      <c r="L8" s="149"/>
      <c r="M8" s="149"/>
      <c r="N8" s="149"/>
      <c r="O8" s="149"/>
    </row>
    <row r="9" spans="1:15" x14ac:dyDescent="0.25">
      <c r="A9" s="54" t="s">
        <v>118</v>
      </c>
      <c r="B9" s="106">
        <v>1176185.3799999999</v>
      </c>
      <c r="C9" s="106">
        <v>1620628</v>
      </c>
      <c r="D9" s="106">
        <v>1620628</v>
      </c>
      <c r="E9" s="106">
        <v>1477484.99</v>
      </c>
      <c r="F9" s="112">
        <f t="shared" si="0"/>
        <v>125.61667702416095</v>
      </c>
      <c r="G9" s="112">
        <f t="shared" si="1"/>
        <v>91.167435710107441</v>
      </c>
    </row>
    <row r="10" spans="1:15" x14ac:dyDescent="0.25">
      <c r="A10" s="54" t="s">
        <v>119</v>
      </c>
      <c r="B10" s="22">
        <v>140</v>
      </c>
      <c r="C10" s="68"/>
      <c r="D10" s="68"/>
      <c r="E10" s="22">
        <v>148</v>
      </c>
      <c r="F10" s="112">
        <f t="shared" si="0"/>
        <v>105.71428571428572</v>
      </c>
      <c r="G10" s="112" t="str">
        <f t="shared" si="1"/>
        <v>-</v>
      </c>
    </row>
    <row r="11" spans="1:15" x14ac:dyDescent="0.25">
      <c r="A11" s="54" t="s">
        <v>120</v>
      </c>
      <c r="B11" s="106">
        <v>1895.82</v>
      </c>
      <c r="C11" s="68"/>
      <c r="D11" s="68"/>
      <c r="E11" s="68"/>
      <c r="F11" s="112">
        <f t="shared" si="0"/>
        <v>0</v>
      </c>
      <c r="G11" s="112" t="str">
        <f t="shared" si="1"/>
        <v>-</v>
      </c>
    </row>
    <row r="12" spans="1:15" x14ac:dyDescent="0.25">
      <c r="A12" s="54" t="s">
        <v>121</v>
      </c>
      <c r="B12" s="106">
        <v>494.4</v>
      </c>
      <c r="C12" s="106">
        <v>494</v>
      </c>
      <c r="D12" s="106">
        <v>494</v>
      </c>
      <c r="E12" s="106">
        <v>493.58</v>
      </c>
      <c r="F12" s="112"/>
      <c r="G12" s="112"/>
    </row>
    <row r="13" spans="1:15" x14ac:dyDescent="0.25">
      <c r="B13" s="109"/>
      <c r="C13" s="109"/>
      <c r="D13" s="109"/>
      <c r="E13" s="109"/>
      <c r="F13" s="113"/>
      <c r="G13" s="113"/>
    </row>
    <row r="14" spans="1:15" x14ac:dyDescent="0.25">
      <c r="A14" s="89" t="s">
        <v>66</v>
      </c>
      <c r="B14" s="116">
        <f>B6+B8</f>
        <v>1178274.69</v>
      </c>
      <c r="C14" s="116">
        <f t="shared" ref="C14" si="3">C6+C8</f>
        <v>1621122</v>
      </c>
      <c r="D14" s="116">
        <f t="shared" ref="D14:E14" si="4">D6+D8</f>
        <v>1621122</v>
      </c>
      <c r="E14" s="116">
        <f t="shared" si="4"/>
        <v>1478126.57</v>
      </c>
      <c r="F14" s="118">
        <f>IFERROR(E14/B14*100,"-")</f>
        <v>125.44838504508658</v>
      </c>
      <c r="G14" s="118">
        <f t="shared" si="1"/>
        <v>91.179230804344158</v>
      </c>
    </row>
    <row r="16" spans="1:15" x14ac:dyDescent="0.25">
      <c r="B16" s="68"/>
      <c r="C16" s="68"/>
      <c r="D16" s="68"/>
      <c r="E16" s="68"/>
      <c r="F16" s="68"/>
      <c r="G16" s="68"/>
    </row>
  </sheetData>
  <mergeCells count="1">
    <mergeCell ref="A1:G1"/>
  </mergeCells>
  <conditionalFormatting sqref="B7 B9:B12 D9:E9 D7:E7 D12:E12 E10">
    <cfRule type="containsBlanks" dxfId="5" priority="6">
      <formula>LEN(TRIM(B7))=0</formula>
    </cfRule>
  </conditionalFormatting>
  <conditionalFormatting sqref="C7 C9 C12">
    <cfRule type="containsBlanks" dxfId="4" priority="1">
      <formula>LEN(TRIM(C7))=0</formula>
    </cfRule>
  </conditionalFormatting>
  <pageMargins left="0.19685039370078741" right="0.19685039370078741" top="0.39370078740157483" bottom="0.39370078740157483" header="0.19685039370078741" footer="0.19685039370078741"/>
  <pageSetup paperSize="9" scale="90" firstPageNumber="6" orientation="landscape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8"/>
  <sheetViews>
    <sheetView showGridLines="0" zoomScaleNormal="100" workbookViewId="0">
      <selection activeCell="H8" sqref="H8"/>
    </sheetView>
  </sheetViews>
  <sheetFormatPr defaultColWidth="9.109375" defaultRowHeight="13.2" x14ac:dyDescent="0.25"/>
  <cols>
    <col min="1" max="1" width="73.6640625" style="1" customWidth="1"/>
    <col min="2" max="2" width="17.33203125" style="1" customWidth="1"/>
    <col min="3" max="4" width="17.6640625" style="1" customWidth="1"/>
    <col min="5" max="5" width="17.33203125" style="1" customWidth="1"/>
    <col min="6" max="6" width="11.109375" style="1" bestFit="1" customWidth="1"/>
    <col min="7" max="7" width="10" style="1" bestFit="1" customWidth="1"/>
    <col min="8" max="16384" width="9.109375" style="1"/>
  </cols>
  <sheetData>
    <row r="1" spans="1:15" s="122" customFormat="1" ht="15.6" x14ac:dyDescent="0.3">
      <c r="A1" s="128" t="s">
        <v>67</v>
      </c>
      <c r="G1" s="129"/>
    </row>
    <row r="3" spans="1:15" s="122" customFormat="1" ht="15.6" x14ac:dyDescent="0.3">
      <c r="A3" s="165" t="s">
        <v>163</v>
      </c>
      <c r="B3" s="165"/>
      <c r="C3" s="165"/>
      <c r="D3" s="165"/>
      <c r="E3" s="165"/>
      <c r="F3" s="165"/>
      <c r="G3" s="165"/>
    </row>
    <row r="4" spans="1:15" x14ac:dyDescent="0.25">
      <c r="A4" s="46"/>
      <c r="B4" s="46"/>
      <c r="C4" s="46"/>
      <c r="D4" s="46"/>
      <c r="E4" s="46"/>
      <c r="F4" s="46"/>
      <c r="G4" s="46"/>
    </row>
    <row r="5" spans="1:15" ht="39.6" x14ac:dyDescent="0.25">
      <c r="A5" s="57" t="s">
        <v>86</v>
      </c>
      <c r="B5" s="29" t="s">
        <v>168</v>
      </c>
      <c r="C5" s="29" t="s">
        <v>198</v>
      </c>
      <c r="D5" s="29" t="s">
        <v>199</v>
      </c>
      <c r="E5" s="29" t="s">
        <v>200</v>
      </c>
      <c r="F5" s="38" t="s">
        <v>123</v>
      </c>
      <c r="G5" s="38" t="s">
        <v>124</v>
      </c>
      <c r="I5" s="149"/>
      <c r="J5" s="149"/>
      <c r="K5" s="149"/>
      <c r="L5" s="149"/>
      <c r="M5" s="149"/>
      <c r="N5" s="149"/>
      <c r="O5" s="149"/>
    </row>
    <row r="6" spans="1:15" s="4" customFormat="1" ht="10.199999999999999" x14ac:dyDescent="0.2">
      <c r="A6" s="55">
        <v>1</v>
      </c>
      <c r="B6" s="55">
        <v>2</v>
      </c>
      <c r="C6" s="55">
        <v>3</v>
      </c>
      <c r="D6" s="55">
        <v>4</v>
      </c>
      <c r="E6" s="55">
        <v>5</v>
      </c>
      <c r="F6" s="55" t="s">
        <v>187</v>
      </c>
      <c r="G6" s="55" t="s">
        <v>188</v>
      </c>
      <c r="I6" s="150"/>
      <c r="J6" s="150"/>
      <c r="K6" s="150"/>
      <c r="L6" s="150"/>
      <c r="M6" s="150"/>
      <c r="N6" s="150"/>
      <c r="O6" s="150"/>
    </row>
    <row r="7" spans="1:15" x14ac:dyDescent="0.25">
      <c r="A7" s="7" t="s">
        <v>68</v>
      </c>
      <c r="B7" s="48"/>
      <c r="C7" s="48"/>
      <c r="D7" s="48"/>
      <c r="E7" s="48"/>
      <c r="F7" s="49"/>
      <c r="G7" s="94"/>
      <c r="I7" s="149"/>
      <c r="J7" s="149"/>
      <c r="K7" s="149"/>
      <c r="L7" s="149"/>
      <c r="M7" s="149"/>
      <c r="N7" s="149"/>
      <c r="O7" s="149"/>
    </row>
    <row r="8" spans="1:15" ht="15.6" x14ac:dyDescent="0.3">
      <c r="A8" s="53" t="s">
        <v>69</v>
      </c>
      <c r="B8" s="105">
        <f>B9+B11</f>
        <v>0</v>
      </c>
      <c r="C8" s="105">
        <f t="shared" ref="C8" si="0">C9+C11</f>
        <v>0</v>
      </c>
      <c r="D8" s="105">
        <f t="shared" ref="D8:E8" si="1">D9+D11</f>
        <v>0</v>
      </c>
      <c r="E8" s="105">
        <f t="shared" si="1"/>
        <v>0</v>
      </c>
      <c r="F8" s="111" t="str">
        <f>IFERROR(E8/B8*100,"-")</f>
        <v>-</v>
      </c>
      <c r="G8" s="111" t="str">
        <f>IFERROR(E8/D8*100,"-")</f>
        <v>-</v>
      </c>
      <c r="I8" s="148"/>
      <c r="J8" s="149"/>
      <c r="K8" s="149"/>
      <c r="L8" s="149"/>
      <c r="M8" s="149"/>
      <c r="N8" s="149"/>
      <c r="O8" s="149"/>
    </row>
    <row r="9" spans="1:15" ht="27" x14ac:dyDescent="0.3">
      <c r="A9" s="50" t="s">
        <v>122</v>
      </c>
      <c r="B9" s="105">
        <f>B10</f>
        <v>0</v>
      </c>
      <c r="C9" s="105">
        <f t="shared" ref="C9:E9" si="2">C10</f>
        <v>0</v>
      </c>
      <c r="D9" s="105">
        <f t="shared" si="2"/>
        <v>0</v>
      </c>
      <c r="E9" s="105">
        <f t="shared" si="2"/>
        <v>0</v>
      </c>
      <c r="F9" s="111" t="str">
        <f>IFERROR(E9/B9*100,"-")</f>
        <v>-</v>
      </c>
      <c r="G9" s="111" t="str">
        <f t="shared" ref="G9:G24" si="3">IFERROR(E9/D9*100,"-")</f>
        <v>-</v>
      </c>
      <c r="I9" s="148"/>
      <c r="J9" s="149"/>
      <c r="K9" s="149"/>
      <c r="L9" s="149"/>
      <c r="M9" s="149"/>
      <c r="N9" s="149"/>
      <c r="O9" s="149"/>
    </row>
    <row r="10" spans="1:15" s="5" customFormat="1" ht="13.8" x14ac:dyDescent="0.3">
      <c r="A10" s="51" t="s">
        <v>128</v>
      </c>
      <c r="B10" s="22">
        <v>0</v>
      </c>
      <c r="C10" s="22">
        <v>0</v>
      </c>
      <c r="D10" s="22">
        <v>0</v>
      </c>
      <c r="E10" s="22">
        <v>0</v>
      </c>
      <c r="F10" s="112" t="str">
        <f>IFERROR(E10/B10*100,"-")</f>
        <v>-</v>
      </c>
      <c r="G10" s="111" t="str">
        <f t="shared" si="3"/>
        <v>-</v>
      </c>
      <c r="I10" s="151"/>
      <c r="J10" s="152"/>
      <c r="K10" s="152"/>
      <c r="L10" s="152"/>
      <c r="M10" s="152"/>
      <c r="N10" s="152"/>
      <c r="O10" s="152"/>
    </row>
    <row r="11" spans="1:15" s="5" customFormat="1" ht="26.4" x14ac:dyDescent="0.25">
      <c r="A11" s="50" t="s">
        <v>70</v>
      </c>
      <c r="B11" s="105">
        <f>B12</f>
        <v>0</v>
      </c>
      <c r="C11" s="105">
        <f t="shared" ref="C11:E11" si="4">C12</f>
        <v>0</v>
      </c>
      <c r="D11" s="105">
        <f t="shared" si="4"/>
        <v>0</v>
      </c>
      <c r="E11" s="105">
        <f t="shared" si="4"/>
        <v>0</v>
      </c>
      <c r="F11" s="111" t="str">
        <f>IFERROR(E11/B11*100,"-")</f>
        <v>-</v>
      </c>
      <c r="G11" s="111" t="str">
        <f t="shared" si="3"/>
        <v>-</v>
      </c>
      <c r="I11" s="152"/>
      <c r="J11" s="152"/>
      <c r="K11" s="152"/>
      <c r="L11" s="152"/>
      <c r="M11" s="152"/>
      <c r="N11" s="152"/>
      <c r="O11" s="152"/>
    </row>
    <row r="12" spans="1:15" x14ac:dyDescent="0.25">
      <c r="A12" s="51" t="s">
        <v>129</v>
      </c>
      <c r="B12" s="22">
        <v>0</v>
      </c>
      <c r="C12" s="22">
        <v>0</v>
      </c>
      <c r="D12" s="22">
        <v>0</v>
      </c>
      <c r="E12" s="22">
        <v>0</v>
      </c>
      <c r="F12" s="112" t="str">
        <f>IFERROR(E12/B12*100,"-")</f>
        <v>-</v>
      </c>
      <c r="G12" s="111" t="str">
        <f t="shared" si="3"/>
        <v>-</v>
      </c>
    </row>
    <row r="13" spans="1:15" x14ac:dyDescent="0.25">
      <c r="A13" s="51"/>
      <c r="B13" s="106"/>
      <c r="C13" s="106"/>
      <c r="D13" s="106"/>
      <c r="E13" s="106"/>
      <c r="F13" s="112"/>
      <c r="G13" s="111"/>
    </row>
    <row r="14" spans="1:15" x14ac:dyDescent="0.25">
      <c r="A14" s="59" t="s">
        <v>71</v>
      </c>
      <c r="B14" s="108">
        <f>B8</f>
        <v>0</v>
      </c>
      <c r="C14" s="108">
        <f t="shared" ref="C14" si="5">C8</f>
        <v>0</v>
      </c>
      <c r="D14" s="108">
        <f t="shared" ref="D14:E14" si="6">D8</f>
        <v>0</v>
      </c>
      <c r="E14" s="108">
        <f t="shared" si="6"/>
        <v>0</v>
      </c>
      <c r="F14" s="98" t="str">
        <f>IFERROR(E14/B14*100,"-")</f>
        <v>-</v>
      </c>
      <c r="G14" s="98" t="str">
        <f t="shared" si="3"/>
        <v>-</v>
      </c>
    </row>
    <row r="15" spans="1:15" x14ac:dyDescent="0.25">
      <c r="A15" s="54"/>
      <c r="B15" s="109"/>
      <c r="C15" s="109"/>
      <c r="D15" s="109"/>
      <c r="E15" s="109"/>
      <c r="F15" s="113"/>
      <c r="G15" s="114"/>
    </row>
    <row r="16" spans="1:15" x14ac:dyDescent="0.25">
      <c r="A16" s="7" t="s">
        <v>72</v>
      </c>
      <c r="B16" s="104"/>
      <c r="C16" s="104"/>
      <c r="D16" s="104"/>
      <c r="E16" s="104"/>
      <c r="F16" s="110" t="str">
        <f t="shared" ref="F16:F22" si="7">IFERROR(E16/B16*100,"-")</f>
        <v>-</v>
      </c>
      <c r="G16" s="110" t="str">
        <f t="shared" si="3"/>
        <v>-</v>
      </c>
    </row>
    <row r="17" spans="1:7" x14ac:dyDescent="0.25">
      <c r="A17" s="53" t="s">
        <v>73</v>
      </c>
      <c r="B17" s="105">
        <f>B18+B20</f>
        <v>0</v>
      </c>
      <c r="C17" s="105">
        <f t="shared" ref="C17" si="8">C18+C20</f>
        <v>0</v>
      </c>
      <c r="D17" s="105">
        <f t="shared" ref="D17:E17" si="9">D18+D20</f>
        <v>0</v>
      </c>
      <c r="E17" s="105">
        <f t="shared" si="9"/>
        <v>0</v>
      </c>
      <c r="F17" s="111" t="str">
        <f t="shared" si="7"/>
        <v>-</v>
      </c>
      <c r="G17" s="111" t="str">
        <f t="shared" si="3"/>
        <v>-</v>
      </c>
    </row>
    <row r="18" spans="1:7" ht="26.4" x14ac:dyDescent="0.25">
      <c r="A18" s="50" t="s">
        <v>137</v>
      </c>
      <c r="B18" s="105">
        <f>B19</f>
        <v>0</v>
      </c>
      <c r="C18" s="105">
        <f t="shared" ref="C18:E18" si="10">C19</f>
        <v>0</v>
      </c>
      <c r="D18" s="105">
        <f t="shared" si="10"/>
        <v>0</v>
      </c>
      <c r="E18" s="105">
        <f t="shared" si="10"/>
        <v>0</v>
      </c>
      <c r="F18" s="111" t="str">
        <f t="shared" si="7"/>
        <v>-</v>
      </c>
      <c r="G18" s="111" t="str">
        <f t="shared" si="3"/>
        <v>-</v>
      </c>
    </row>
    <row r="19" spans="1:7" x14ac:dyDescent="0.25">
      <c r="A19" s="51" t="s">
        <v>138</v>
      </c>
      <c r="B19" s="22">
        <v>0</v>
      </c>
      <c r="C19" s="22">
        <v>0</v>
      </c>
      <c r="D19" s="22">
        <v>0</v>
      </c>
      <c r="E19" s="22">
        <v>0</v>
      </c>
      <c r="F19" s="112" t="str">
        <f t="shared" si="7"/>
        <v>-</v>
      </c>
      <c r="G19" s="111" t="str">
        <f t="shared" si="3"/>
        <v>-</v>
      </c>
    </row>
    <row r="20" spans="1:7" s="5" customFormat="1" ht="26.4" x14ac:dyDescent="0.25">
      <c r="A20" s="50" t="s">
        <v>74</v>
      </c>
      <c r="B20" s="105">
        <f>B21+B22</f>
        <v>0</v>
      </c>
      <c r="C20" s="105">
        <f t="shared" ref="C20" si="11">C21+C22</f>
        <v>0</v>
      </c>
      <c r="D20" s="105">
        <f t="shared" ref="D20:E20" si="12">D21+D22</f>
        <v>0</v>
      </c>
      <c r="E20" s="105">
        <f t="shared" si="12"/>
        <v>0</v>
      </c>
      <c r="F20" s="111" t="str">
        <f t="shared" si="7"/>
        <v>-</v>
      </c>
      <c r="G20" s="111" t="str">
        <f t="shared" si="3"/>
        <v>-</v>
      </c>
    </row>
    <row r="21" spans="1:7" ht="26.4" x14ac:dyDescent="0.25">
      <c r="A21" s="51" t="s">
        <v>75</v>
      </c>
      <c r="B21" s="22">
        <v>0</v>
      </c>
      <c r="C21" s="22">
        <v>0</v>
      </c>
      <c r="D21" s="22">
        <v>0</v>
      </c>
      <c r="E21" s="22">
        <v>0</v>
      </c>
      <c r="F21" s="112" t="str">
        <f t="shared" si="7"/>
        <v>-</v>
      </c>
      <c r="G21" s="111" t="str">
        <f t="shared" si="3"/>
        <v>-</v>
      </c>
    </row>
    <row r="22" spans="1:7" ht="26.4" x14ac:dyDescent="0.25">
      <c r="A22" s="51" t="s">
        <v>151</v>
      </c>
      <c r="B22" s="22">
        <v>0</v>
      </c>
      <c r="C22" s="22">
        <v>0</v>
      </c>
      <c r="D22" s="22">
        <v>0</v>
      </c>
      <c r="E22" s="22">
        <v>0</v>
      </c>
      <c r="F22" s="112" t="str">
        <f t="shared" si="7"/>
        <v>-</v>
      </c>
      <c r="G22" s="111" t="str">
        <f t="shared" si="3"/>
        <v>-</v>
      </c>
    </row>
    <row r="23" spans="1:7" x14ac:dyDescent="0.25">
      <c r="A23" s="51"/>
      <c r="B23" s="106"/>
      <c r="C23" s="106"/>
      <c r="D23" s="106"/>
      <c r="E23" s="106"/>
      <c r="F23" s="112"/>
      <c r="G23" s="112"/>
    </row>
    <row r="24" spans="1:7" x14ac:dyDescent="0.25">
      <c r="A24" s="59" t="s">
        <v>76</v>
      </c>
      <c r="B24" s="108">
        <f>B17</f>
        <v>0</v>
      </c>
      <c r="C24" s="108">
        <f t="shared" ref="C24" si="13">C17</f>
        <v>0</v>
      </c>
      <c r="D24" s="108">
        <f t="shared" ref="D24:E24" si="14">D17</f>
        <v>0</v>
      </c>
      <c r="E24" s="108">
        <f t="shared" si="14"/>
        <v>0</v>
      </c>
      <c r="F24" s="98" t="str">
        <f>IFERROR(E24/B24*100,"-")</f>
        <v>-</v>
      </c>
      <c r="G24" s="98" t="str">
        <f t="shared" si="3"/>
        <v>-</v>
      </c>
    </row>
    <row r="25" spans="1:7" x14ac:dyDescent="0.25">
      <c r="B25" s="68"/>
      <c r="C25" s="68"/>
      <c r="D25" s="68"/>
      <c r="E25" s="68"/>
    </row>
    <row r="28" spans="1:7" x14ac:dyDescent="0.25">
      <c r="B28" s="68"/>
      <c r="C28" s="68"/>
      <c r="D28" s="68"/>
      <c r="E28" s="68"/>
      <c r="F28" s="68"/>
      <c r="G28" s="68"/>
    </row>
  </sheetData>
  <mergeCells count="1">
    <mergeCell ref="A3:G3"/>
  </mergeCells>
  <conditionalFormatting sqref="B10 B12 B19 B21:B22 D21:E22 D19:E19 D12:E12 D10:E10">
    <cfRule type="containsBlanks" dxfId="3" priority="5">
      <formula>LEN(TRIM(B10))=0</formula>
    </cfRule>
  </conditionalFormatting>
  <conditionalFormatting sqref="C10 C12 C19 C21:C22">
    <cfRule type="containsBlanks" dxfId="2" priority="1">
      <formula>LEN(TRIM(C10))=0</formula>
    </cfRule>
  </conditionalFormatting>
  <pageMargins left="0.19685039370078741" right="0.19685039370078741" top="0.39370078740157483" bottom="0.39370078740157483" header="0.19685039370078741" footer="0.19685039370078741"/>
  <pageSetup paperSize="9" scale="87" firstPageNumber="7" orientation="landscape" useFirstPageNumber="1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5"/>
  <sheetViews>
    <sheetView showGridLines="0" zoomScaleNormal="100" workbookViewId="0">
      <selection activeCell="C29" sqref="C29"/>
    </sheetView>
  </sheetViews>
  <sheetFormatPr defaultColWidth="9.109375" defaultRowHeight="13.2" x14ac:dyDescent="0.25"/>
  <cols>
    <col min="1" max="1" width="73.6640625" style="1" customWidth="1"/>
    <col min="2" max="2" width="17.33203125" style="1" customWidth="1"/>
    <col min="3" max="4" width="17.6640625" style="1" customWidth="1"/>
    <col min="5" max="5" width="17.33203125" style="1" customWidth="1"/>
    <col min="6" max="6" width="11.109375" style="45" bestFit="1" customWidth="1"/>
    <col min="7" max="7" width="10" style="45" bestFit="1" customWidth="1"/>
    <col min="8" max="16384" width="9.109375" style="1"/>
  </cols>
  <sheetData>
    <row r="1" spans="1:16" s="122" customFormat="1" ht="15.6" x14ac:dyDescent="0.3">
      <c r="A1" s="165" t="s">
        <v>167</v>
      </c>
      <c r="B1" s="165"/>
      <c r="C1" s="165"/>
      <c r="D1" s="165"/>
      <c r="E1" s="165"/>
      <c r="F1" s="165"/>
      <c r="G1" s="165"/>
    </row>
    <row r="2" spans="1:16" x14ac:dyDescent="0.25">
      <c r="A2" s="46"/>
      <c r="B2" s="46"/>
      <c r="C2" s="46"/>
      <c r="D2" s="46"/>
      <c r="E2" s="46"/>
      <c r="F2" s="63"/>
      <c r="G2" s="63"/>
    </row>
    <row r="3" spans="1:16" ht="39.6" x14ac:dyDescent="0.25">
      <c r="A3" s="57" t="s">
        <v>79</v>
      </c>
      <c r="B3" s="29" t="s">
        <v>168</v>
      </c>
      <c r="C3" s="29" t="s">
        <v>198</v>
      </c>
      <c r="D3" s="29" t="s">
        <v>199</v>
      </c>
      <c r="E3" s="29" t="s">
        <v>200</v>
      </c>
      <c r="F3" s="38" t="s">
        <v>123</v>
      </c>
      <c r="G3" s="38" t="s">
        <v>124</v>
      </c>
    </row>
    <row r="4" spans="1:16" s="4" customFormat="1" ht="10.199999999999999" x14ac:dyDescent="0.2">
      <c r="A4" s="55">
        <v>1</v>
      </c>
      <c r="B4" s="55">
        <v>2</v>
      </c>
      <c r="C4" s="55">
        <v>3</v>
      </c>
      <c r="D4" s="55">
        <v>4</v>
      </c>
      <c r="E4" s="55">
        <v>5</v>
      </c>
      <c r="F4" s="64" t="s">
        <v>187</v>
      </c>
      <c r="G4" s="64" t="s">
        <v>188</v>
      </c>
      <c r="I4" s="150"/>
      <c r="J4" s="150"/>
      <c r="K4" s="150"/>
      <c r="L4" s="150"/>
      <c r="M4" s="150"/>
      <c r="N4" s="150"/>
      <c r="O4" s="150"/>
      <c r="P4" s="150"/>
    </row>
    <row r="5" spans="1:16" ht="18.75" customHeight="1" x14ac:dyDescent="0.25">
      <c r="A5" s="7" t="s">
        <v>87</v>
      </c>
      <c r="B5" s="7"/>
      <c r="C5" s="7"/>
      <c r="D5" s="7"/>
      <c r="E5" s="7"/>
      <c r="F5" s="44"/>
      <c r="G5" s="44"/>
      <c r="I5" s="149"/>
      <c r="J5" s="149"/>
      <c r="K5" s="149"/>
      <c r="L5" s="149"/>
      <c r="M5" s="149"/>
      <c r="N5" s="149"/>
      <c r="O5" s="149"/>
      <c r="P5" s="149"/>
    </row>
    <row r="6" spans="1:16" ht="15.6" x14ac:dyDescent="0.3">
      <c r="A6" s="50" t="s">
        <v>113</v>
      </c>
      <c r="B6" s="61">
        <f>B7</f>
        <v>0</v>
      </c>
      <c r="C6" s="61">
        <f t="shared" ref="C6:E6" si="0">C7</f>
        <v>0</v>
      </c>
      <c r="D6" s="61">
        <f t="shared" si="0"/>
        <v>0</v>
      </c>
      <c r="E6" s="61">
        <f t="shared" si="0"/>
        <v>0</v>
      </c>
      <c r="F6" s="6" t="str">
        <f t="shared" ref="F6:F11" si="1">IFERROR(E6/B6*100,"-")</f>
        <v>-</v>
      </c>
      <c r="G6" s="6" t="str">
        <f>IFERROR(E6/D6*100,"-")</f>
        <v>-</v>
      </c>
      <c r="H6" s="92"/>
      <c r="I6" s="148"/>
      <c r="J6" s="149"/>
      <c r="K6" s="149"/>
      <c r="L6" s="149"/>
      <c r="M6" s="149"/>
      <c r="N6" s="149"/>
      <c r="O6" s="149"/>
      <c r="P6" s="149"/>
    </row>
    <row r="7" spans="1:16" ht="15.6" x14ac:dyDescent="0.3">
      <c r="A7" s="51" t="s">
        <v>103</v>
      </c>
      <c r="B7" s="102">
        <v>0</v>
      </c>
      <c r="C7" s="102">
        <v>0</v>
      </c>
      <c r="D7" s="102">
        <v>0</v>
      </c>
      <c r="E7" s="102">
        <v>0</v>
      </c>
      <c r="F7" s="12" t="str">
        <f t="shared" si="1"/>
        <v>-</v>
      </c>
      <c r="G7" s="12" t="str">
        <f t="shared" ref="G7:G13" si="2">IFERROR(E7/D7*100,"-")</f>
        <v>-</v>
      </c>
      <c r="I7" s="148"/>
      <c r="J7" s="149"/>
      <c r="K7" s="149"/>
      <c r="L7" s="149"/>
      <c r="M7" s="149"/>
      <c r="N7" s="149"/>
      <c r="O7" s="149"/>
      <c r="P7" s="149"/>
    </row>
    <row r="8" spans="1:16" ht="13.8" x14ac:dyDescent="0.3">
      <c r="A8" s="50" t="s">
        <v>115</v>
      </c>
      <c r="B8" s="61">
        <f>B9</f>
        <v>0</v>
      </c>
      <c r="C8" s="61">
        <f t="shared" ref="C8:E8" si="3">C9</f>
        <v>0</v>
      </c>
      <c r="D8" s="61">
        <f t="shared" si="3"/>
        <v>0</v>
      </c>
      <c r="E8" s="61">
        <f t="shared" si="3"/>
        <v>0</v>
      </c>
      <c r="F8" s="6" t="str">
        <f t="shared" si="1"/>
        <v>-</v>
      </c>
      <c r="G8" s="6" t="str">
        <f t="shared" si="2"/>
        <v>-</v>
      </c>
      <c r="I8" s="151"/>
      <c r="J8" s="149"/>
      <c r="K8" s="149"/>
      <c r="L8" s="149"/>
      <c r="M8" s="149"/>
      <c r="N8" s="149"/>
      <c r="O8" s="149"/>
      <c r="P8" s="149"/>
    </row>
    <row r="9" spans="1:16" x14ac:dyDescent="0.25">
      <c r="A9" s="51" t="s">
        <v>105</v>
      </c>
      <c r="B9" s="102">
        <v>0</v>
      </c>
      <c r="C9" s="102">
        <v>0</v>
      </c>
      <c r="D9" s="102">
        <v>0</v>
      </c>
      <c r="E9" s="102">
        <v>0</v>
      </c>
      <c r="F9" s="12" t="str">
        <f t="shared" si="1"/>
        <v>-</v>
      </c>
      <c r="G9" s="12" t="str">
        <f t="shared" si="2"/>
        <v>-</v>
      </c>
      <c r="I9" s="149"/>
      <c r="J9" s="149"/>
      <c r="K9" s="149"/>
      <c r="L9" s="149"/>
      <c r="M9" s="149"/>
      <c r="N9" s="149"/>
      <c r="O9" s="149"/>
      <c r="P9" s="149"/>
    </row>
    <row r="10" spans="1:16" x14ac:dyDescent="0.25">
      <c r="A10" s="50" t="s">
        <v>117</v>
      </c>
      <c r="B10" s="61">
        <f>B11</f>
        <v>0</v>
      </c>
      <c r="C10" s="61">
        <f t="shared" ref="C10:E10" si="4">C11</f>
        <v>0</v>
      </c>
      <c r="D10" s="61">
        <f t="shared" si="4"/>
        <v>0</v>
      </c>
      <c r="E10" s="61">
        <f t="shared" si="4"/>
        <v>0</v>
      </c>
      <c r="F10" s="6" t="str">
        <f t="shared" si="1"/>
        <v>-</v>
      </c>
      <c r="G10" s="6" t="str">
        <f t="shared" si="2"/>
        <v>-</v>
      </c>
      <c r="I10" s="149"/>
      <c r="J10" s="149"/>
      <c r="K10" s="149"/>
      <c r="L10" s="149"/>
      <c r="M10" s="149"/>
      <c r="N10" s="149"/>
      <c r="O10" s="149"/>
      <c r="P10" s="149"/>
    </row>
    <row r="11" spans="1:16" x14ac:dyDescent="0.25">
      <c r="A11" s="51" t="s">
        <v>104</v>
      </c>
      <c r="B11" s="102">
        <v>0</v>
      </c>
      <c r="C11" s="102">
        <v>0</v>
      </c>
      <c r="D11" s="102">
        <v>0</v>
      </c>
      <c r="E11" s="102">
        <v>0</v>
      </c>
      <c r="F11" s="12" t="str">
        <f t="shared" si="1"/>
        <v>-</v>
      </c>
      <c r="G11" s="12" t="str">
        <f t="shared" si="2"/>
        <v>-</v>
      </c>
      <c r="I11" s="149"/>
      <c r="J11" s="149"/>
      <c r="K11" s="149"/>
      <c r="L11" s="149"/>
      <c r="M11" s="149"/>
      <c r="N11" s="149"/>
      <c r="O11" s="149"/>
      <c r="P11" s="149"/>
    </row>
    <row r="12" spans="1:16" x14ac:dyDescent="0.25">
      <c r="A12" s="51"/>
      <c r="B12" s="14"/>
      <c r="C12" s="14"/>
      <c r="D12" s="14"/>
      <c r="E12" s="14"/>
      <c r="F12" s="12"/>
      <c r="G12" s="12"/>
      <c r="I12" s="149"/>
      <c r="J12" s="149"/>
      <c r="K12" s="149"/>
      <c r="L12" s="149"/>
      <c r="M12" s="149"/>
      <c r="N12" s="149"/>
      <c r="O12" s="149"/>
      <c r="P12" s="149"/>
    </row>
    <row r="13" spans="1:16" x14ac:dyDescent="0.25">
      <c r="A13" s="59" t="s">
        <v>71</v>
      </c>
      <c r="B13" s="62">
        <f>B6+B8+B10</f>
        <v>0</v>
      </c>
      <c r="C13" s="62">
        <f t="shared" ref="C13" si="5">C6+C8+C10</f>
        <v>0</v>
      </c>
      <c r="D13" s="62">
        <f t="shared" ref="D13:E13" si="6">D6+D8+D10</f>
        <v>0</v>
      </c>
      <c r="E13" s="62">
        <f t="shared" si="6"/>
        <v>0</v>
      </c>
      <c r="F13" s="93" t="str">
        <f>IFERROR(E13/B13*100,"-")</f>
        <v>-</v>
      </c>
      <c r="G13" s="93" t="str">
        <f t="shared" si="2"/>
        <v>-</v>
      </c>
    </row>
    <row r="14" spans="1:16" x14ac:dyDescent="0.25">
      <c r="B14" s="103"/>
      <c r="C14" s="103"/>
      <c r="D14" s="103"/>
      <c r="E14" s="103"/>
    </row>
    <row r="15" spans="1:16" x14ac:dyDescent="0.25">
      <c r="B15" s="103"/>
      <c r="C15" s="103"/>
      <c r="D15" s="103"/>
      <c r="E15" s="103"/>
    </row>
    <row r="16" spans="1:16" ht="17.25" customHeight="1" x14ac:dyDescent="0.25">
      <c r="A16" s="7" t="s">
        <v>88</v>
      </c>
      <c r="B16" s="119"/>
      <c r="C16" s="119"/>
      <c r="D16" s="119"/>
      <c r="E16" s="119"/>
      <c r="F16" s="95"/>
      <c r="G16" s="95"/>
    </row>
    <row r="17" spans="1:7" x14ac:dyDescent="0.25">
      <c r="A17" s="50" t="s">
        <v>113</v>
      </c>
      <c r="B17" s="61">
        <f>B18</f>
        <v>0</v>
      </c>
      <c r="C17" s="61">
        <f t="shared" ref="C17:E17" si="7">C18</f>
        <v>0</v>
      </c>
      <c r="D17" s="61">
        <f t="shared" si="7"/>
        <v>0</v>
      </c>
      <c r="E17" s="61">
        <f t="shared" si="7"/>
        <v>0</v>
      </c>
      <c r="F17" s="6" t="str">
        <f>IFERROR(E17/B17*100,"-")</f>
        <v>-</v>
      </c>
      <c r="G17" s="6" t="str">
        <f t="shared" ref="G17:G23" si="8">IFERROR(E17/D17*100,"-")</f>
        <v>-</v>
      </c>
    </row>
    <row r="18" spans="1:7" x14ac:dyDescent="0.25">
      <c r="A18" s="51" t="s">
        <v>103</v>
      </c>
      <c r="B18" s="102">
        <v>0</v>
      </c>
      <c r="C18" s="102">
        <v>0</v>
      </c>
      <c r="D18" s="102">
        <v>0</v>
      </c>
      <c r="E18" s="102">
        <v>0</v>
      </c>
      <c r="F18" s="12" t="str">
        <f>IFERROR(E18/B18*100,"-")</f>
        <v>-</v>
      </c>
      <c r="G18" s="12" t="str">
        <f t="shared" si="8"/>
        <v>-</v>
      </c>
    </row>
    <row r="19" spans="1:7" x14ac:dyDescent="0.25">
      <c r="A19" s="50" t="s">
        <v>115</v>
      </c>
      <c r="B19" s="61">
        <f>B20+B21</f>
        <v>0</v>
      </c>
      <c r="C19" s="61">
        <f t="shared" ref="C19" si="9">C20+C21</f>
        <v>0</v>
      </c>
      <c r="D19" s="61">
        <f t="shared" ref="D19:E19" si="10">D20+D21</f>
        <v>0</v>
      </c>
      <c r="E19" s="61">
        <f t="shared" si="10"/>
        <v>0</v>
      </c>
      <c r="F19" s="6" t="str">
        <f>IFERROR(E19/B19*100,"-")</f>
        <v>-</v>
      </c>
      <c r="G19" s="6" t="str">
        <f t="shared" si="8"/>
        <v>-</v>
      </c>
    </row>
    <row r="20" spans="1:7" x14ac:dyDescent="0.25">
      <c r="A20" s="51" t="s">
        <v>105</v>
      </c>
      <c r="B20" s="102">
        <v>0</v>
      </c>
      <c r="C20" s="102">
        <v>0</v>
      </c>
      <c r="D20" s="102">
        <v>0</v>
      </c>
      <c r="E20" s="102">
        <v>0</v>
      </c>
      <c r="F20" s="12" t="str">
        <f>IFERROR(E20/B20*100,"-")</f>
        <v>-</v>
      </c>
      <c r="G20" s="12" t="str">
        <f t="shared" si="8"/>
        <v>-</v>
      </c>
    </row>
    <row r="21" spans="1:7" x14ac:dyDescent="0.25">
      <c r="A21" s="51" t="s">
        <v>108</v>
      </c>
      <c r="B21" s="102">
        <v>0</v>
      </c>
      <c r="C21" s="102">
        <v>0</v>
      </c>
      <c r="D21" s="102">
        <v>0</v>
      </c>
      <c r="E21" s="102">
        <v>0</v>
      </c>
      <c r="F21" s="12" t="str">
        <f>IFERROR(E21/B21*100,"-")</f>
        <v>-</v>
      </c>
      <c r="G21" s="12" t="str">
        <f t="shared" si="8"/>
        <v>-</v>
      </c>
    </row>
    <row r="22" spans="1:7" x14ac:dyDescent="0.25">
      <c r="A22" s="51"/>
      <c r="B22" s="14"/>
      <c r="C22" s="14"/>
      <c r="D22" s="14"/>
      <c r="E22" s="14"/>
      <c r="F22" s="13"/>
      <c r="G22" s="12"/>
    </row>
    <row r="23" spans="1:7" x14ac:dyDescent="0.25">
      <c r="A23" s="59" t="s">
        <v>76</v>
      </c>
      <c r="B23" s="62">
        <f>B17+B19</f>
        <v>0</v>
      </c>
      <c r="C23" s="62">
        <f t="shared" ref="C23" si="11">C17+C19</f>
        <v>0</v>
      </c>
      <c r="D23" s="62">
        <f t="shared" ref="D23:E23" si="12">D17+D19</f>
        <v>0</v>
      </c>
      <c r="E23" s="62">
        <f t="shared" si="12"/>
        <v>0</v>
      </c>
      <c r="F23" s="93" t="str">
        <f>IFERROR(E23/B23*100,"-")</f>
        <v>-</v>
      </c>
      <c r="G23" s="93" t="str">
        <f t="shared" si="8"/>
        <v>-</v>
      </c>
    </row>
    <row r="24" spans="1:7" x14ac:dyDescent="0.25">
      <c r="A24" s="51"/>
      <c r="B24" s="11"/>
      <c r="C24" s="11"/>
      <c r="D24" s="11"/>
      <c r="E24" s="11"/>
      <c r="F24" s="12"/>
      <c r="G24" s="12"/>
    </row>
    <row r="25" spans="1:7" x14ac:dyDescent="0.25">
      <c r="A25" s="53"/>
      <c r="B25" s="61"/>
      <c r="C25" s="61"/>
      <c r="D25" s="61"/>
      <c r="E25" s="61"/>
      <c r="F25" s="6"/>
      <c r="G25" s="6"/>
    </row>
  </sheetData>
  <mergeCells count="1">
    <mergeCell ref="A1:G1"/>
  </mergeCells>
  <conditionalFormatting sqref="B7 B9 B11 B18 B20:B21 D20:E21 D18:E18 D11:E11 D9:E9 D7:E7">
    <cfRule type="containsBlanks" dxfId="1" priority="6">
      <formula>LEN(TRIM(B7))=0</formula>
    </cfRule>
  </conditionalFormatting>
  <conditionalFormatting sqref="C7 C9 C11 C18 C20:C21">
    <cfRule type="containsBlanks" dxfId="0" priority="1">
      <formula>LEN(TRIM(C7))=0</formula>
    </cfRule>
  </conditionalFormatting>
  <pageMargins left="0.19685039370078741" right="0.19685039370078741" top="0.39370078740157483" bottom="0.39370078740157483" header="0.19685039370078741" footer="0.19685039370078741"/>
  <pageSetup paperSize="9" scale="87" firstPageNumber="8" orientation="landscape" useFirstPageNumber="1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92"/>
  <sheetViews>
    <sheetView zoomScale="98" zoomScaleNormal="98" workbookViewId="0">
      <selection activeCell="A195" sqref="A195"/>
    </sheetView>
  </sheetViews>
  <sheetFormatPr defaultRowHeight="14.4" x14ac:dyDescent="0.3"/>
  <cols>
    <col min="1" max="1" width="68.109375" customWidth="1"/>
    <col min="2" max="3" width="18.88671875" customWidth="1"/>
    <col min="4" max="4" width="18.44140625" bestFit="1" customWidth="1"/>
    <col min="5" max="5" width="10.109375" style="34" bestFit="1" customWidth="1"/>
  </cols>
  <sheetData>
    <row r="1" spans="1:7" ht="18.600000000000001" x14ac:dyDescent="0.3">
      <c r="A1" s="159" t="s">
        <v>98</v>
      </c>
      <c r="B1" s="159"/>
      <c r="C1" s="159"/>
      <c r="D1" s="159"/>
      <c r="E1" s="159"/>
    </row>
    <row r="2" spans="1:7" ht="18.600000000000001" x14ac:dyDescent="0.3">
      <c r="A2" s="99"/>
      <c r="B2" s="145"/>
      <c r="C2" s="99"/>
      <c r="D2" s="99"/>
      <c r="E2" s="33"/>
    </row>
    <row r="3" spans="1:7" ht="15.6" x14ac:dyDescent="0.3">
      <c r="A3" s="161" t="s">
        <v>99</v>
      </c>
      <c r="B3" s="161"/>
      <c r="C3" s="161"/>
      <c r="D3" s="161"/>
      <c r="E3" s="161"/>
    </row>
    <row r="4" spans="1:7" x14ac:dyDescent="0.3">
      <c r="A4" s="31"/>
      <c r="B4" s="31"/>
      <c r="C4" s="31"/>
      <c r="D4" s="31"/>
      <c r="E4" s="32"/>
    </row>
    <row r="5" spans="1:7" ht="15.6" x14ac:dyDescent="0.3">
      <c r="A5" s="167" t="s">
        <v>191</v>
      </c>
      <c r="B5" s="167"/>
      <c r="C5" s="167"/>
      <c r="D5" s="167"/>
      <c r="E5" s="167"/>
    </row>
    <row r="6" spans="1:7" x14ac:dyDescent="0.3">
      <c r="A6" s="31"/>
      <c r="B6" s="31"/>
      <c r="C6" s="31"/>
      <c r="D6" s="31"/>
      <c r="E6" s="32"/>
    </row>
    <row r="7" spans="1:7" s="122" customFormat="1" ht="15.6" x14ac:dyDescent="0.3">
      <c r="A7" s="165" t="s">
        <v>164</v>
      </c>
      <c r="B7" s="165"/>
      <c r="C7" s="165"/>
      <c r="D7" s="165"/>
      <c r="E7" s="165"/>
      <c r="F7" s="165"/>
      <c r="G7" s="165"/>
    </row>
    <row r="8" spans="1:7" x14ac:dyDescent="0.3">
      <c r="A8" s="31"/>
      <c r="B8" s="31"/>
      <c r="C8" s="31"/>
      <c r="D8" s="31"/>
      <c r="E8" s="32"/>
    </row>
    <row r="9" spans="1:7" s="1" customFormat="1" ht="39.6" x14ac:dyDescent="0.25">
      <c r="A9" s="29" t="s">
        <v>165</v>
      </c>
      <c r="B9" s="29" t="s">
        <v>213</v>
      </c>
      <c r="C9" s="29" t="s">
        <v>214</v>
      </c>
      <c r="D9" s="29" t="s">
        <v>215</v>
      </c>
      <c r="E9" s="38" t="s">
        <v>111</v>
      </c>
    </row>
    <row r="10" spans="1:7" s="4" customFormat="1" ht="10.199999999999999" x14ac:dyDescent="0.2">
      <c r="A10" s="65">
        <v>1</v>
      </c>
      <c r="B10" s="65">
        <v>2</v>
      </c>
      <c r="C10" s="65">
        <v>3</v>
      </c>
      <c r="D10" s="65">
        <v>4</v>
      </c>
      <c r="E10" s="66" t="s">
        <v>189</v>
      </c>
    </row>
    <row r="11" spans="1:7" s="4" customFormat="1" ht="10.199999999999999" x14ac:dyDescent="0.2">
      <c r="A11" s="96"/>
      <c r="B11" s="65"/>
      <c r="C11" s="65"/>
      <c r="D11" s="65"/>
      <c r="E11" s="66"/>
    </row>
    <row r="12" spans="1:7" x14ac:dyDescent="0.3">
      <c r="A12" s="7" t="s">
        <v>173</v>
      </c>
      <c r="B12" s="48">
        <f t="shared" ref="B12:D12" si="0">B13</f>
        <v>1606834</v>
      </c>
      <c r="C12" s="48">
        <f t="shared" si="0"/>
        <v>1606834</v>
      </c>
      <c r="D12" s="48">
        <f t="shared" si="0"/>
        <v>1486018.98</v>
      </c>
      <c r="E12" s="48">
        <f t="shared" ref="E12:E21" si="1">D12/C12*100</f>
        <v>92.481176026895113</v>
      </c>
    </row>
    <row r="13" spans="1:7" x14ac:dyDescent="0.3">
      <c r="A13" s="133" t="s">
        <v>172</v>
      </c>
      <c r="B13" s="101">
        <f>B14</f>
        <v>1606834</v>
      </c>
      <c r="C13" s="101">
        <f>C14</f>
        <v>1606834</v>
      </c>
      <c r="D13" s="101">
        <f>D14</f>
        <v>1486018.98</v>
      </c>
      <c r="E13" s="101">
        <f t="shared" si="1"/>
        <v>92.481176026895113</v>
      </c>
    </row>
    <row r="14" spans="1:7" s="91" customFormat="1" x14ac:dyDescent="0.3">
      <c r="A14" s="133" t="s">
        <v>171</v>
      </c>
      <c r="B14" s="101">
        <f>SUM(B15:B21)</f>
        <v>1606834</v>
      </c>
      <c r="C14" s="101">
        <f>SUM(C15:C21)</f>
        <v>1606834</v>
      </c>
      <c r="D14" s="101">
        <f>SUM(D15:D21)</f>
        <v>1486018.98</v>
      </c>
      <c r="E14" s="101">
        <f t="shared" si="1"/>
        <v>92.481176026895113</v>
      </c>
    </row>
    <row r="15" spans="1:7" s="91" customFormat="1" x14ac:dyDescent="0.3">
      <c r="A15" s="120" t="s">
        <v>103</v>
      </c>
      <c r="B15" s="121">
        <v>41368</v>
      </c>
      <c r="C15" s="121">
        <v>41368</v>
      </c>
      <c r="D15" s="121">
        <v>33054.620000000003</v>
      </c>
      <c r="E15" s="121">
        <f t="shared" si="1"/>
        <v>79.903838715915683</v>
      </c>
    </row>
    <row r="16" spans="1:7" s="91" customFormat="1" x14ac:dyDescent="0.3">
      <c r="A16" s="120" t="s">
        <v>109</v>
      </c>
      <c r="B16" s="121">
        <v>4230</v>
      </c>
      <c r="C16" s="121">
        <v>4230</v>
      </c>
      <c r="D16" s="121">
        <v>4821.46</v>
      </c>
      <c r="E16" s="121">
        <f t="shared" si="1"/>
        <v>113.98250591016547</v>
      </c>
    </row>
    <row r="17" spans="1:7" s="91" customFormat="1" x14ac:dyDescent="0.3">
      <c r="A17" s="120" t="s">
        <v>105</v>
      </c>
      <c r="B17" s="121">
        <v>20700</v>
      </c>
      <c r="C17" s="121">
        <v>20700</v>
      </c>
      <c r="D17" s="121">
        <v>21282.74</v>
      </c>
      <c r="E17" s="121">
        <f t="shared" si="1"/>
        <v>102.81516908212561</v>
      </c>
    </row>
    <row r="18" spans="1:7" s="91" customFormat="1" x14ac:dyDescent="0.3">
      <c r="A18" s="120" t="s">
        <v>108</v>
      </c>
      <c r="B18" s="121">
        <v>94278</v>
      </c>
      <c r="C18" s="121">
        <v>94278</v>
      </c>
      <c r="D18" s="121">
        <v>83955.14</v>
      </c>
      <c r="E18" s="121">
        <f t="shared" si="1"/>
        <v>89.05061626254269</v>
      </c>
    </row>
    <row r="19" spans="1:7" s="91" customFormat="1" x14ac:dyDescent="0.3">
      <c r="A19" s="120" t="s">
        <v>106</v>
      </c>
      <c r="B19" s="121">
        <v>47171</v>
      </c>
      <c r="C19" s="121">
        <v>47171</v>
      </c>
      <c r="D19" s="121">
        <v>51762.39</v>
      </c>
      <c r="E19" s="121">
        <f t="shared" si="1"/>
        <v>109.7335015157618</v>
      </c>
    </row>
    <row r="20" spans="1:7" s="91" customFormat="1" x14ac:dyDescent="0.3">
      <c r="A20" s="120" t="s">
        <v>107</v>
      </c>
      <c r="B20" s="121">
        <v>1396587</v>
      </c>
      <c r="C20" s="121">
        <v>1396587</v>
      </c>
      <c r="D20" s="121">
        <v>1288792.6299999999</v>
      </c>
      <c r="E20" s="121">
        <f t="shared" si="1"/>
        <v>92.281585751550026</v>
      </c>
    </row>
    <row r="21" spans="1:7" s="91" customFormat="1" x14ac:dyDescent="0.3">
      <c r="A21" s="120" t="s">
        <v>126</v>
      </c>
      <c r="B21" s="121">
        <v>2500</v>
      </c>
      <c r="C21" s="121">
        <v>2500</v>
      </c>
      <c r="D21" s="121">
        <v>2350</v>
      </c>
      <c r="E21" s="121">
        <f t="shared" si="1"/>
        <v>94</v>
      </c>
    </row>
    <row r="22" spans="1:7" s="91" customFormat="1" x14ac:dyDescent="0.3">
      <c r="A22" s="120"/>
      <c r="B22" s="121"/>
      <c r="C22" s="121"/>
      <c r="D22" s="121"/>
      <c r="E22" s="121"/>
    </row>
    <row r="23" spans="1:7" s="91" customFormat="1" x14ac:dyDescent="0.3">
      <c r="A23" s="139" t="s">
        <v>221</v>
      </c>
      <c r="B23" s="11">
        <v>73136</v>
      </c>
      <c r="C23" s="11">
        <v>73136</v>
      </c>
      <c r="D23" s="11">
        <v>61742.75</v>
      </c>
      <c r="E23" s="11">
        <f>D23/C23*100</f>
        <v>84.421830562240203</v>
      </c>
    </row>
    <row r="24" spans="1:7" s="91" customFormat="1" x14ac:dyDescent="0.3">
      <c r="A24" s="134" t="s">
        <v>174</v>
      </c>
      <c r="B24" s="135">
        <v>5000</v>
      </c>
      <c r="C24" s="135">
        <v>5000</v>
      </c>
      <c r="D24" s="135">
        <v>0</v>
      </c>
      <c r="E24" s="135">
        <v>0</v>
      </c>
    </row>
    <row r="25" spans="1:7" s="91" customFormat="1" x14ac:dyDescent="0.3">
      <c r="A25" s="142" t="s">
        <v>106</v>
      </c>
      <c r="B25" s="143">
        <v>5000</v>
      </c>
      <c r="C25" s="143">
        <v>5000</v>
      </c>
      <c r="D25" s="144"/>
      <c r="E25" s="144"/>
      <c r="G25" s="51"/>
    </row>
    <row r="26" spans="1:7" s="91" customFormat="1" x14ac:dyDescent="0.3">
      <c r="A26" s="137" t="s">
        <v>23</v>
      </c>
      <c r="B26" s="136">
        <v>5000</v>
      </c>
      <c r="C26" s="136">
        <v>5000</v>
      </c>
      <c r="D26" s="136">
        <v>0</v>
      </c>
      <c r="E26" s="136">
        <v>0</v>
      </c>
    </row>
    <row r="27" spans="1:7" s="91" customFormat="1" x14ac:dyDescent="0.3">
      <c r="A27" s="134" t="s">
        <v>175</v>
      </c>
      <c r="B27" s="135">
        <f>B28</f>
        <v>6146</v>
      </c>
      <c r="C27" s="135">
        <f t="shared" ref="C27:D27" si="2">C28</f>
        <v>6146</v>
      </c>
      <c r="D27" s="135">
        <f t="shared" si="2"/>
        <v>0</v>
      </c>
      <c r="E27" s="135">
        <v>0</v>
      </c>
    </row>
    <row r="28" spans="1:7" s="91" customFormat="1" x14ac:dyDescent="0.3">
      <c r="A28" s="142" t="s">
        <v>106</v>
      </c>
      <c r="B28" s="143">
        <f>B29+B30</f>
        <v>6146</v>
      </c>
      <c r="C28" s="143">
        <f t="shared" ref="C28:D28" si="3">C29+C30</f>
        <v>6146</v>
      </c>
      <c r="D28" s="143">
        <f t="shared" si="3"/>
        <v>0</v>
      </c>
      <c r="E28" s="144"/>
    </row>
    <row r="29" spans="1:7" s="91" customFormat="1" x14ac:dyDescent="0.3">
      <c r="A29" s="137" t="s">
        <v>23</v>
      </c>
      <c r="B29" s="136">
        <v>3500</v>
      </c>
      <c r="C29" s="136">
        <v>3500</v>
      </c>
      <c r="D29" s="136">
        <v>0</v>
      </c>
      <c r="E29" s="136">
        <v>0</v>
      </c>
    </row>
    <row r="30" spans="1:7" x14ac:dyDescent="0.3">
      <c r="A30" s="137" t="s">
        <v>59</v>
      </c>
      <c r="B30" s="136">
        <v>2646</v>
      </c>
      <c r="C30" s="136">
        <v>2646</v>
      </c>
      <c r="D30" s="136">
        <v>0</v>
      </c>
      <c r="E30" s="136">
        <v>0</v>
      </c>
    </row>
    <row r="31" spans="1:7" s="67" customFormat="1" x14ac:dyDescent="0.3">
      <c r="A31" s="134" t="s">
        <v>176</v>
      </c>
      <c r="B31" s="135">
        <f>B32+B40</f>
        <v>61990</v>
      </c>
      <c r="C31" s="135">
        <f>C32+C40</f>
        <v>61990</v>
      </c>
      <c r="D31" s="135">
        <f>D32+D40</f>
        <v>61742.75</v>
      </c>
      <c r="E31" s="135">
        <v>89.96</v>
      </c>
      <c r="G31" s="153"/>
    </row>
    <row r="32" spans="1:7" s="67" customFormat="1" x14ac:dyDescent="0.3">
      <c r="A32" s="142" t="s">
        <v>103</v>
      </c>
      <c r="B32" s="143">
        <f>B33+B37</f>
        <v>20965</v>
      </c>
      <c r="C32" s="143">
        <v>20965</v>
      </c>
      <c r="D32" s="143">
        <f>D33+D37</f>
        <v>20074.239999999998</v>
      </c>
      <c r="E32" s="143" t="s">
        <v>194</v>
      </c>
      <c r="G32" s="153"/>
    </row>
    <row r="33" spans="1:9" s="67" customFormat="1" x14ac:dyDescent="0.3">
      <c r="A33" s="137" t="s">
        <v>16</v>
      </c>
      <c r="B33" s="155">
        <v>18350</v>
      </c>
      <c r="C33" s="155">
        <v>18350</v>
      </c>
      <c r="D33" s="155">
        <f t="shared" ref="D33" si="4">SUM(D34:D36)</f>
        <v>17175.57</v>
      </c>
      <c r="E33" s="155" t="s">
        <v>194</v>
      </c>
      <c r="G33" s="153"/>
    </row>
    <row r="34" spans="1:9" s="67" customFormat="1" x14ac:dyDescent="0.3">
      <c r="A34" s="138" t="s">
        <v>18</v>
      </c>
      <c r="B34" s="141"/>
      <c r="C34" s="141"/>
      <c r="D34" s="140">
        <v>11824.5</v>
      </c>
      <c r="E34" s="155"/>
      <c r="G34" s="153"/>
    </row>
    <row r="35" spans="1:9" s="67" customFormat="1" x14ac:dyDescent="0.3">
      <c r="A35" s="138" t="s">
        <v>20</v>
      </c>
      <c r="B35" s="141"/>
      <c r="C35" s="141"/>
      <c r="D35" s="140">
        <v>3400</v>
      </c>
      <c r="E35" s="155"/>
      <c r="G35" s="153"/>
    </row>
    <row r="36" spans="1:9" s="67" customFormat="1" x14ac:dyDescent="0.3">
      <c r="A36" s="138" t="s">
        <v>22</v>
      </c>
      <c r="B36" s="141"/>
      <c r="C36" s="141"/>
      <c r="D36" s="140">
        <v>1951.07</v>
      </c>
      <c r="E36" s="155"/>
      <c r="G36" s="153"/>
    </row>
    <row r="37" spans="1:9" s="67" customFormat="1" x14ac:dyDescent="0.3">
      <c r="A37" s="137" t="s">
        <v>23</v>
      </c>
      <c r="B37" s="155">
        <v>2615</v>
      </c>
      <c r="C37" s="155">
        <v>2615</v>
      </c>
      <c r="D37" s="155">
        <f t="shared" ref="D37" si="5">D38+D39</f>
        <v>2898.67</v>
      </c>
      <c r="E37" s="155" t="s">
        <v>194</v>
      </c>
      <c r="G37" s="153"/>
    </row>
    <row r="38" spans="1:9" s="67" customFormat="1" x14ac:dyDescent="0.3">
      <c r="A38" s="138" t="s">
        <v>26</v>
      </c>
      <c r="B38" s="141"/>
      <c r="C38" s="141"/>
      <c r="D38" s="140">
        <v>2483.96</v>
      </c>
      <c r="E38" s="155"/>
      <c r="G38" s="153"/>
    </row>
    <row r="39" spans="1:9" s="67" customFormat="1" x14ac:dyDescent="0.3">
      <c r="A39" s="138" t="s">
        <v>41</v>
      </c>
      <c r="B39" s="141"/>
      <c r="C39" s="141"/>
      <c r="D39" s="140">
        <v>414.71</v>
      </c>
      <c r="E39" s="155"/>
      <c r="G39" s="153"/>
    </row>
    <row r="40" spans="1:9" s="91" customFormat="1" x14ac:dyDescent="0.3">
      <c r="A40" s="142" t="s">
        <v>106</v>
      </c>
      <c r="B40" s="143">
        <f>B41+B45</f>
        <v>41025</v>
      </c>
      <c r="C40" s="143">
        <f>C41+C45</f>
        <v>41025</v>
      </c>
      <c r="D40" s="143">
        <f>D41+D45</f>
        <v>41668.51</v>
      </c>
      <c r="E40" s="143">
        <v>89.96</v>
      </c>
    </row>
    <row r="41" spans="1:9" s="67" customFormat="1" x14ac:dyDescent="0.3">
      <c r="A41" s="137" t="s">
        <v>16</v>
      </c>
      <c r="B41" s="136">
        <v>28635</v>
      </c>
      <c r="C41" s="136">
        <v>28635</v>
      </c>
      <c r="D41" s="136">
        <f>D42+D43+D44</f>
        <v>31753.120000000003</v>
      </c>
      <c r="E41" s="136">
        <v>88.74</v>
      </c>
    </row>
    <row r="42" spans="1:9" s="67" customFormat="1" x14ac:dyDescent="0.3">
      <c r="A42" s="138" t="s">
        <v>18</v>
      </c>
      <c r="B42" s="141"/>
      <c r="C42" s="141"/>
      <c r="D42" s="140">
        <v>25281.58</v>
      </c>
      <c r="E42" s="141"/>
      <c r="H42" s="141"/>
      <c r="I42" s="141"/>
    </row>
    <row r="43" spans="1:9" s="67" customFormat="1" x14ac:dyDescent="0.3">
      <c r="A43" s="138" t="s">
        <v>20</v>
      </c>
      <c r="B43" s="141"/>
      <c r="C43" s="141"/>
      <c r="D43" s="140">
        <v>2300</v>
      </c>
      <c r="E43" s="141"/>
      <c r="H43" s="141"/>
      <c r="I43" s="141"/>
    </row>
    <row r="44" spans="1:9" s="67" customFormat="1" x14ac:dyDescent="0.3">
      <c r="A44" s="138" t="s">
        <v>22</v>
      </c>
      <c r="B44" s="141"/>
      <c r="C44" s="141"/>
      <c r="D44" s="140">
        <v>4171.54</v>
      </c>
      <c r="E44" s="141"/>
    </row>
    <row r="45" spans="1:9" x14ac:dyDescent="0.3">
      <c r="A45" s="137" t="s">
        <v>23</v>
      </c>
      <c r="B45" s="136">
        <v>12390</v>
      </c>
      <c r="C45" s="136">
        <v>12390</v>
      </c>
      <c r="D45" s="136">
        <f>D46+D47+D48</f>
        <v>9915.39</v>
      </c>
      <c r="E45" s="136">
        <v>89.51</v>
      </c>
    </row>
    <row r="46" spans="1:9" x14ac:dyDescent="0.3">
      <c r="A46" s="138" t="s">
        <v>25</v>
      </c>
      <c r="B46" s="141"/>
      <c r="C46" s="141"/>
      <c r="D46" s="140">
        <v>255.16</v>
      </c>
      <c r="E46" s="141"/>
    </row>
    <row r="47" spans="1:9" x14ac:dyDescent="0.3">
      <c r="A47" s="138" t="s">
        <v>26</v>
      </c>
      <c r="B47" s="141"/>
      <c r="C47" s="141"/>
      <c r="D47" s="140">
        <v>3171.2</v>
      </c>
      <c r="E47" s="141"/>
    </row>
    <row r="48" spans="1:9" x14ac:dyDescent="0.3">
      <c r="A48" s="138" t="s">
        <v>31</v>
      </c>
      <c r="B48" s="141"/>
      <c r="C48" s="141"/>
      <c r="D48" s="140">
        <v>6489.03</v>
      </c>
      <c r="E48" s="141"/>
    </row>
    <row r="49" spans="1:5" ht="16.2" customHeight="1" x14ac:dyDescent="0.3">
      <c r="A49" s="137"/>
      <c r="B49" s="136"/>
      <c r="C49" s="136"/>
      <c r="D49" s="136"/>
      <c r="E49" s="136"/>
    </row>
    <row r="50" spans="1:5" ht="27" x14ac:dyDescent="0.3">
      <c r="A50" s="139" t="s">
        <v>177</v>
      </c>
      <c r="B50" s="140">
        <f>B51+B77+B85+B104+B113+B117</f>
        <v>198301</v>
      </c>
      <c r="C50" s="140">
        <f t="shared" ref="C50" si="6">C51+C77+C85+C104+C113+C117</f>
        <v>198301</v>
      </c>
      <c r="D50" s="140">
        <f>D51+D77+D85+D104+D113+D117</f>
        <v>149165.13999999998</v>
      </c>
      <c r="E50" s="140">
        <f>D50/C50*100</f>
        <v>75.221577299156323</v>
      </c>
    </row>
    <row r="51" spans="1:5" x14ac:dyDescent="0.3">
      <c r="A51" s="134" t="s">
        <v>178</v>
      </c>
      <c r="B51" s="135">
        <f>B52+B55+B60+B66</f>
        <v>80700</v>
      </c>
      <c r="C51" s="135">
        <f t="shared" ref="C51" si="7">C52+C55+C60+C66</f>
        <v>80700</v>
      </c>
      <c r="D51" s="135">
        <f>D52+D55+D60+D66</f>
        <v>48948.86</v>
      </c>
      <c r="E51" s="135">
        <v>95.71</v>
      </c>
    </row>
    <row r="52" spans="1:5" s="91" customFormat="1" x14ac:dyDescent="0.3">
      <c r="A52" s="142" t="s">
        <v>103</v>
      </c>
      <c r="B52" s="143">
        <v>0</v>
      </c>
      <c r="C52" s="143">
        <v>0</v>
      </c>
      <c r="D52" s="143">
        <v>200</v>
      </c>
      <c r="E52" s="143" t="s">
        <v>194</v>
      </c>
    </row>
    <row r="53" spans="1:5" x14ac:dyDescent="0.3">
      <c r="A53" s="137" t="s">
        <v>16</v>
      </c>
      <c r="B53" s="136">
        <v>0</v>
      </c>
      <c r="C53" s="136">
        <v>0</v>
      </c>
      <c r="D53" s="136">
        <v>200</v>
      </c>
      <c r="E53" s="136" t="s">
        <v>194</v>
      </c>
    </row>
    <row r="54" spans="1:5" x14ac:dyDescent="0.3">
      <c r="A54" s="138" t="s">
        <v>20</v>
      </c>
      <c r="B54" s="141"/>
      <c r="C54" s="141"/>
      <c r="D54" s="140">
        <v>200</v>
      </c>
      <c r="E54" s="141"/>
    </row>
    <row r="55" spans="1:5" x14ac:dyDescent="0.3">
      <c r="A55" s="142" t="s">
        <v>109</v>
      </c>
      <c r="B55" s="143">
        <v>1400</v>
      </c>
      <c r="C55" s="143">
        <v>1400</v>
      </c>
      <c r="D55" s="143">
        <f>D56</f>
        <v>426.14</v>
      </c>
      <c r="E55" s="143">
        <f>D55/C55*100</f>
        <v>30.438571428571425</v>
      </c>
    </row>
    <row r="56" spans="1:5" x14ac:dyDescent="0.3">
      <c r="A56" s="137" t="s">
        <v>23</v>
      </c>
      <c r="B56" s="136">
        <v>1400</v>
      </c>
      <c r="C56" s="136">
        <v>1400</v>
      </c>
      <c r="D56" s="136">
        <f>D57+D58+D59</f>
        <v>426.14</v>
      </c>
      <c r="E56" s="136">
        <f>D56/C56*100</f>
        <v>30.438571428571425</v>
      </c>
    </row>
    <row r="57" spans="1:5" x14ac:dyDescent="0.3">
      <c r="A57" s="138" t="s">
        <v>25</v>
      </c>
      <c r="B57" s="141"/>
      <c r="C57" s="141"/>
      <c r="D57" s="140">
        <v>42.4</v>
      </c>
      <c r="E57" s="141"/>
    </row>
    <row r="58" spans="1:5" x14ac:dyDescent="0.3">
      <c r="A58" s="138" t="s">
        <v>29</v>
      </c>
      <c r="B58" s="141"/>
      <c r="C58" s="141"/>
      <c r="D58" s="140">
        <v>233.76</v>
      </c>
      <c r="E58" s="141"/>
    </row>
    <row r="59" spans="1:5" x14ac:dyDescent="0.3">
      <c r="A59" s="138" t="s">
        <v>30</v>
      </c>
      <c r="B59" s="141"/>
      <c r="C59" s="141"/>
      <c r="D59" s="140">
        <v>149.97999999999999</v>
      </c>
      <c r="E59" s="141"/>
    </row>
    <row r="60" spans="1:5" s="91" customFormat="1" x14ac:dyDescent="0.3">
      <c r="A60" s="142" t="s">
        <v>105</v>
      </c>
      <c r="B60" s="143">
        <v>7500</v>
      </c>
      <c r="C60" s="143">
        <v>7500</v>
      </c>
      <c r="D60" s="143">
        <f>D61</f>
        <v>8226.51</v>
      </c>
      <c r="E60" s="144">
        <f>D60/C60*100</f>
        <v>109.68679999999999</v>
      </c>
    </row>
    <row r="61" spans="1:5" x14ac:dyDescent="0.3">
      <c r="A61" s="137" t="s">
        <v>23</v>
      </c>
      <c r="B61" s="136">
        <v>7500</v>
      </c>
      <c r="C61" s="136">
        <v>7500</v>
      </c>
      <c r="D61" s="136">
        <f>SUM(D62:D65)</f>
        <v>8226.51</v>
      </c>
      <c r="E61" s="136">
        <f>D61/C61*100</f>
        <v>109.68679999999999</v>
      </c>
    </row>
    <row r="62" spans="1:5" x14ac:dyDescent="0.3">
      <c r="A62" s="138" t="s">
        <v>29</v>
      </c>
      <c r="B62" s="136"/>
      <c r="C62" s="136"/>
      <c r="D62" s="140">
        <v>4380.5</v>
      </c>
      <c r="E62" s="136"/>
    </row>
    <row r="63" spans="1:5" x14ac:dyDescent="0.3">
      <c r="A63" s="138" t="s">
        <v>30</v>
      </c>
      <c r="B63" s="136"/>
      <c r="C63" s="136"/>
      <c r="D63" s="140">
        <v>44.01</v>
      </c>
      <c r="E63" s="136"/>
    </row>
    <row r="64" spans="1:5" x14ac:dyDescent="0.3">
      <c r="A64" s="138" t="s">
        <v>36</v>
      </c>
      <c r="B64" s="136"/>
      <c r="C64" s="136"/>
      <c r="D64" s="140">
        <v>2834</v>
      </c>
      <c r="E64" s="136"/>
    </row>
    <row r="65" spans="1:5" x14ac:dyDescent="0.3">
      <c r="A65" s="138" t="s">
        <v>44</v>
      </c>
      <c r="B65" s="136"/>
      <c r="C65" s="136"/>
      <c r="D65" s="140">
        <v>968</v>
      </c>
      <c r="E65" s="136"/>
    </row>
    <row r="66" spans="1:5" s="91" customFormat="1" x14ac:dyDescent="0.3">
      <c r="A66" s="142" t="s">
        <v>107</v>
      </c>
      <c r="B66" s="143">
        <f>B67+B73+B75</f>
        <v>71800</v>
      </c>
      <c r="C66" s="143">
        <f>C67+C73+C75</f>
        <v>71800</v>
      </c>
      <c r="D66" s="143">
        <v>40096.21</v>
      </c>
      <c r="E66" s="144">
        <f>D66/C66*100</f>
        <v>55.844303621169914</v>
      </c>
    </row>
    <row r="67" spans="1:5" x14ac:dyDescent="0.3">
      <c r="A67" s="137" t="s">
        <v>23</v>
      </c>
      <c r="B67" s="136">
        <v>29500</v>
      </c>
      <c r="C67" s="136">
        <v>29500</v>
      </c>
      <c r="D67" s="136">
        <v>2723.65</v>
      </c>
      <c r="E67" s="136">
        <f>D67/C67*100</f>
        <v>9.2327118644067792</v>
      </c>
    </row>
    <row r="68" spans="1:5" x14ac:dyDescent="0.3">
      <c r="A68" s="138" t="s">
        <v>29</v>
      </c>
      <c r="B68" s="141"/>
      <c r="C68" s="141"/>
      <c r="D68" s="140">
        <v>1578</v>
      </c>
      <c r="E68" s="141"/>
    </row>
    <row r="69" spans="1:5" x14ac:dyDescent="0.3">
      <c r="A69" s="138" t="s">
        <v>33</v>
      </c>
      <c r="B69" s="141"/>
      <c r="C69" s="141"/>
      <c r="D69" s="140">
        <v>495.37</v>
      </c>
      <c r="E69" s="141"/>
    </row>
    <row r="70" spans="1:5" x14ac:dyDescent="0.3">
      <c r="A70" s="138" t="s">
        <v>36</v>
      </c>
      <c r="B70" s="141"/>
      <c r="C70" s="141"/>
      <c r="D70" s="140">
        <v>331</v>
      </c>
      <c r="E70" s="141"/>
    </row>
    <row r="71" spans="1:5" x14ac:dyDescent="0.3">
      <c r="A71" s="138" t="s">
        <v>44</v>
      </c>
      <c r="B71" s="141"/>
      <c r="C71" s="141"/>
      <c r="D71" s="140">
        <v>120</v>
      </c>
      <c r="E71" s="141"/>
    </row>
    <row r="72" spans="1:5" x14ac:dyDescent="0.3">
      <c r="A72" s="138" t="s">
        <v>203</v>
      </c>
      <c r="B72" s="141"/>
      <c r="C72" s="141"/>
      <c r="D72" s="140">
        <v>199.28</v>
      </c>
      <c r="E72" s="141"/>
    </row>
    <row r="73" spans="1:5" ht="27" x14ac:dyDescent="0.3">
      <c r="A73" s="137" t="s">
        <v>53</v>
      </c>
      <c r="B73" s="136">
        <v>25000</v>
      </c>
      <c r="C73" s="136">
        <v>25000</v>
      </c>
      <c r="D73" s="136">
        <v>28672.29</v>
      </c>
      <c r="E73" s="136">
        <f>D73/C73*100</f>
        <v>114.68916</v>
      </c>
    </row>
    <row r="74" spans="1:5" x14ac:dyDescent="0.3">
      <c r="A74" s="138" t="s">
        <v>205</v>
      </c>
      <c r="B74" s="141"/>
      <c r="C74" s="141"/>
      <c r="D74" s="140">
        <v>28672.29</v>
      </c>
      <c r="E74" s="141"/>
    </row>
    <row r="75" spans="1:5" x14ac:dyDescent="0.3">
      <c r="A75" s="137" t="s">
        <v>59</v>
      </c>
      <c r="B75" s="136">
        <v>17300</v>
      </c>
      <c r="C75" s="136">
        <v>17300</v>
      </c>
      <c r="D75" s="136">
        <v>8700.27</v>
      </c>
      <c r="E75" s="136">
        <f>D75/C75*100</f>
        <v>50.290578034682085</v>
      </c>
    </row>
    <row r="76" spans="1:5" x14ac:dyDescent="0.3">
      <c r="A76" s="138" t="s">
        <v>65</v>
      </c>
      <c r="B76" s="141"/>
      <c r="C76" s="141"/>
      <c r="D76" s="140">
        <v>8700.27</v>
      </c>
      <c r="E76" s="141"/>
    </row>
    <row r="77" spans="1:5" x14ac:dyDescent="0.3">
      <c r="A77" s="134" t="s">
        <v>179</v>
      </c>
      <c r="B77" s="135">
        <f>B78+B82</f>
        <v>68404</v>
      </c>
      <c r="C77" s="135">
        <f t="shared" ref="C77:D77" si="8">C78+C82</f>
        <v>68404</v>
      </c>
      <c r="D77" s="135">
        <f t="shared" si="8"/>
        <v>59559.360000000001</v>
      </c>
      <c r="E77" s="135">
        <f>D77/C77*100</f>
        <v>87.069995906672119</v>
      </c>
    </row>
    <row r="78" spans="1:5" s="91" customFormat="1" x14ac:dyDescent="0.3">
      <c r="A78" s="142" t="s">
        <v>105</v>
      </c>
      <c r="B78" s="143">
        <v>6404</v>
      </c>
      <c r="C78" s="143">
        <v>6404</v>
      </c>
      <c r="D78" s="143">
        <v>3031.7</v>
      </c>
      <c r="E78" s="143">
        <f>D78/C78*100</f>
        <v>47.340724547158025</v>
      </c>
    </row>
    <row r="79" spans="1:5" x14ac:dyDescent="0.3">
      <c r="A79" s="137" t="s">
        <v>23</v>
      </c>
      <c r="B79" s="136">
        <v>6404</v>
      </c>
      <c r="C79" s="136">
        <v>6404</v>
      </c>
      <c r="D79" s="136">
        <v>3031.7</v>
      </c>
      <c r="E79" s="136">
        <f>D79/C79*100</f>
        <v>47.340724547158025</v>
      </c>
    </row>
    <row r="80" spans="1:5" x14ac:dyDescent="0.3">
      <c r="A80" s="138" t="s">
        <v>29</v>
      </c>
      <c r="B80" s="141"/>
      <c r="C80" s="141"/>
      <c r="D80" s="140">
        <v>1902.1</v>
      </c>
      <c r="E80" s="140"/>
    </row>
    <row r="81" spans="1:5" x14ac:dyDescent="0.3">
      <c r="A81" s="138" t="s">
        <v>30</v>
      </c>
      <c r="B81" s="141"/>
      <c r="C81" s="141"/>
      <c r="D81" s="140">
        <v>1129.5999999999999</v>
      </c>
      <c r="E81" s="140"/>
    </row>
    <row r="82" spans="1:5" s="91" customFormat="1" x14ac:dyDescent="0.3">
      <c r="A82" s="142" t="s">
        <v>107</v>
      </c>
      <c r="B82" s="143">
        <v>62000</v>
      </c>
      <c r="C82" s="143">
        <v>62000</v>
      </c>
      <c r="D82" s="143">
        <v>56527.66</v>
      </c>
      <c r="E82" s="143">
        <f>D82/C82*100</f>
        <v>91.173645161290324</v>
      </c>
    </row>
    <row r="83" spans="1:5" x14ac:dyDescent="0.3">
      <c r="A83" s="137" t="s">
        <v>23</v>
      </c>
      <c r="B83" s="136">
        <v>62000</v>
      </c>
      <c r="C83" s="136">
        <v>62000</v>
      </c>
      <c r="D83" s="136">
        <v>56527.66</v>
      </c>
      <c r="E83" s="136">
        <f>D83/C83*100</f>
        <v>91.173645161290324</v>
      </c>
    </row>
    <row r="84" spans="1:5" x14ac:dyDescent="0.3">
      <c r="A84" s="138" t="s">
        <v>30</v>
      </c>
      <c r="B84" s="141"/>
      <c r="C84" s="141"/>
      <c r="D84" s="140">
        <v>56527.66</v>
      </c>
      <c r="E84" s="141"/>
    </row>
    <row r="85" spans="1:5" x14ac:dyDescent="0.3">
      <c r="A85" s="134" t="s">
        <v>180</v>
      </c>
      <c r="B85" s="135">
        <f>B86+B93+B97</f>
        <v>47303</v>
      </c>
      <c r="C85" s="135">
        <f t="shared" ref="C85:D85" si="9">C86+C93+C97</f>
        <v>47303</v>
      </c>
      <c r="D85" s="135">
        <f t="shared" si="9"/>
        <v>38615.339999999997</v>
      </c>
      <c r="E85" s="135">
        <f>D85/C85*100</f>
        <v>81.634018983996782</v>
      </c>
    </row>
    <row r="86" spans="1:5" s="91" customFormat="1" x14ac:dyDescent="0.3">
      <c r="A86" s="142" t="s">
        <v>103</v>
      </c>
      <c r="B86" s="143">
        <v>9003</v>
      </c>
      <c r="C86" s="143">
        <v>9003</v>
      </c>
      <c r="D86" s="143">
        <v>8429.2800000000007</v>
      </c>
      <c r="E86" s="143">
        <f t="shared" ref="E86:E102" si="10">D86/C86*100</f>
        <v>93.627457514161947</v>
      </c>
    </row>
    <row r="87" spans="1:5" x14ac:dyDescent="0.3">
      <c r="A87" s="137" t="s">
        <v>16</v>
      </c>
      <c r="B87" s="136">
        <v>4481</v>
      </c>
      <c r="C87" s="136">
        <v>4481</v>
      </c>
      <c r="D87" s="136">
        <v>4493.7700000000004</v>
      </c>
      <c r="E87" s="136">
        <f t="shared" si="10"/>
        <v>100.28498103101988</v>
      </c>
    </row>
    <row r="88" spans="1:5" x14ac:dyDescent="0.3">
      <c r="A88" s="138" t="s">
        <v>18</v>
      </c>
      <c r="B88" s="141"/>
      <c r="C88" s="141"/>
      <c r="D88" s="140">
        <v>3857.31</v>
      </c>
      <c r="E88" s="140"/>
    </row>
    <row r="89" spans="1:5" x14ac:dyDescent="0.3">
      <c r="A89" s="138" t="s">
        <v>22</v>
      </c>
      <c r="B89" s="141"/>
      <c r="C89" s="141"/>
      <c r="D89" s="140">
        <v>636.46</v>
      </c>
      <c r="E89" s="140"/>
    </row>
    <row r="90" spans="1:5" x14ac:dyDescent="0.3">
      <c r="A90" s="137" t="s">
        <v>23</v>
      </c>
      <c r="B90" s="136">
        <v>4522</v>
      </c>
      <c r="C90" s="136">
        <v>4522</v>
      </c>
      <c r="D90" s="136">
        <v>3935.51</v>
      </c>
      <c r="E90" s="136">
        <f t="shared" si="10"/>
        <v>87.030296329057947</v>
      </c>
    </row>
    <row r="91" spans="1:5" x14ac:dyDescent="0.3">
      <c r="A91" s="138" t="s">
        <v>26</v>
      </c>
      <c r="B91" s="141"/>
      <c r="C91" s="141"/>
      <c r="D91" s="140">
        <v>127.02</v>
      </c>
      <c r="E91" s="140"/>
    </row>
    <row r="92" spans="1:5" x14ac:dyDescent="0.3">
      <c r="A92" s="138" t="s">
        <v>30</v>
      </c>
      <c r="B92" s="141"/>
      <c r="C92" s="141"/>
      <c r="D92" s="140">
        <v>3808.49</v>
      </c>
      <c r="E92" s="140"/>
    </row>
    <row r="93" spans="1:5" s="91" customFormat="1" x14ac:dyDescent="0.3">
      <c r="A93" s="142" t="s">
        <v>105</v>
      </c>
      <c r="B93" s="143">
        <v>8700</v>
      </c>
      <c r="C93" s="143">
        <v>8700</v>
      </c>
      <c r="D93" s="143">
        <v>9245.18</v>
      </c>
      <c r="E93" s="143">
        <f t="shared" si="10"/>
        <v>106.2664367816092</v>
      </c>
    </row>
    <row r="94" spans="1:5" x14ac:dyDescent="0.3">
      <c r="A94" s="137" t="s">
        <v>23</v>
      </c>
      <c r="B94" s="136">
        <v>8700</v>
      </c>
      <c r="C94" s="136">
        <v>8700</v>
      </c>
      <c r="D94" s="136">
        <v>9245.18</v>
      </c>
      <c r="E94" s="136">
        <f t="shared" si="10"/>
        <v>106.2664367816092</v>
      </c>
    </row>
    <row r="95" spans="1:5" x14ac:dyDescent="0.3">
      <c r="A95" s="138" t="s">
        <v>29</v>
      </c>
      <c r="B95" s="141"/>
      <c r="C95" s="141"/>
      <c r="D95" s="140">
        <v>624</v>
      </c>
      <c r="E95" s="140"/>
    </row>
    <row r="96" spans="1:5" x14ac:dyDescent="0.3">
      <c r="A96" s="138" t="s">
        <v>30</v>
      </c>
      <c r="B96" s="141"/>
      <c r="C96" s="141"/>
      <c r="D96" s="140">
        <v>8621.18</v>
      </c>
      <c r="E96" s="140"/>
    </row>
    <row r="97" spans="1:5" s="91" customFormat="1" x14ac:dyDescent="0.3">
      <c r="A97" s="142" t="s">
        <v>107</v>
      </c>
      <c r="B97" s="143">
        <v>29600</v>
      </c>
      <c r="C97" s="143">
        <v>29600</v>
      </c>
      <c r="D97" s="143">
        <v>20940.88</v>
      </c>
      <c r="E97" s="143">
        <f t="shared" si="10"/>
        <v>70.746216216216212</v>
      </c>
    </row>
    <row r="98" spans="1:5" x14ac:dyDescent="0.3">
      <c r="A98" s="137" t="s">
        <v>16</v>
      </c>
      <c r="B98" s="136">
        <v>27800</v>
      </c>
      <c r="C98" s="136">
        <v>27800</v>
      </c>
      <c r="D98" s="136">
        <v>19669.419999999998</v>
      </c>
      <c r="E98" s="136">
        <f t="shared" si="10"/>
        <v>70.753309352517974</v>
      </c>
    </row>
    <row r="99" spans="1:5" x14ac:dyDescent="0.3">
      <c r="A99" s="138" t="s">
        <v>18</v>
      </c>
      <c r="B99" s="141"/>
      <c r="C99" s="141"/>
      <c r="D99" s="140">
        <v>16282.78</v>
      </c>
      <c r="E99" s="140"/>
    </row>
    <row r="100" spans="1:5" x14ac:dyDescent="0.3">
      <c r="A100" s="138" t="s">
        <v>20</v>
      </c>
      <c r="B100" s="141"/>
      <c r="C100" s="141"/>
      <c r="D100" s="140">
        <v>700</v>
      </c>
      <c r="E100" s="140"/>
    </row>
    <row r="101" spans="1:5" x14ac:dyDescent="0.3">
      <c r="A101" s="138" t="s">
        <v>22</v>
      </c>
      <c r="B101" s="141"/>
      <c r="C101" s="141"/>
      <c r="D101" s="140">
        <v>2686.64</v>
      </c>
      <c r="E101" s="140"/>
    </row>
    <row r="102" spans="1:5" x14ac:dyDescent="0.3">
      <c r="A102" s="137" t="s">
        <v>23</v>
      </c>
      <c r="B102" s="136">
        <v>1800</v>
      </c>
      <c r="C102" s="136">
        <v>1800</v>
      </c>
      <c r="D102" s="136">
        <v>1271.46</v>
      </c>
      <c r="E102" s="136">
        <f t="shared" si="10"/>
        <v>70.63666666666667</v>
      </c>
    </row>
    <row r="103" spans="1:5" x14ac:dyDescent="0.3">
      <c r="A103" s="138" t="s">
        <v>26</v>
      </c>
      <c r="B103" s="141"/>
      <c r="C103" s="141"/>
      <c r="D103" s="140">
        <v>1271.46</v>
      </c>
      <c r="E103" s="143"/>
    </row>
    <row r="104" spans="1:5" x14ac:dyDescent="0.3">
      <c r="A104" s="134" t="s">
        <v>181</v>
      </c>
      <c r="B104" s="135">
        <v>1400</v>
      </c>
      <c r="C104" s="135">
        <v>1400</v>
      </c>
      <c r="D104" s="135">
        <v>1400</v>
      </c>
      <c r="E104" s="135">
        <v>100</v>
      </c>
    </row>
    <row r="105" spans="1:5" s="91" customFormat="1" x14ac:dyDescent="0.3">
      <c r="A105" s="142" t="s">
        <v>103</v>
      </c>
      <c r="B105" s="143">
        <v>1400</v>
      </c>
      <c r="C105" s="143">
        <v>1400</v>
      </c>
      <c r="D105" s="143">
        <v>1400</v>
      </c>
      <c r="E105" s="143">
        <v>100</v>
      </c>
    </row>
    <row r="106" spans="1:5" x14ac:dyDescent="0.3">
      <c r="A106" s="137" t="s">
        <v>23</v>
      </c>
      <c r="B106" s="136">
        <v>350</v>
      </c>
      <c r="C106" s="136">
        <v>350</v>
      </c>
      <c r="D106" s="136">
        <v>350</v>
      </c>
      <c r="E106" s="136">
        <v>100</v>
      </c>
    </row>
    <row r="107" spans="1:5" x14ac:dyDescent="0.3">
      <c r="A107" s="138" t="s">
        <v>29</v>
      </c>
      <c r="B107" s="136"/>
      <c r="C107" s="136"/>
      <c r="D107" s="136">
        <v>98</v>
      </c>
      <c r="E107" s="136"/>
    </row>
    <row r="108" spans="1:5" x14ac:dyDescent="0.3">
      <c r="A108" s="138" t="s">
        <v>30</v>
      </c>
      <c r="B108" s="141"/>
      <c r="C108" s="141"/>
      <c r="D108" s="140">
        <v>252</v>
      </c>
      <c r="E108" s="141"/>
    </row>
    <row r="109" spans="1:5" x14ac:dyDescent="0.3">
      <c r="A109" s="137" t="s">
        <v>59</v>
      </c>
      <c r="B109" s="136">
        <v>1050</v>
      </c>
      <c r="C109" s="136">
        <v>1050</v>
      </c>
      <c r="D109" s="136">
        <v>1050</v>
      </c>
      <c r="E109" s="136">
        <v>100</v>
      </c>
    </row>
    <row r="110" spans="1:5" x14ac:dyDescent="0.3">
      <c r="A110" s="138" t="s">
        <v>61</v>
      </c>
      <c r="B110" s="136"/>
      <c r="C110" s="136"/>
      <c r="D110" s="136">
        <v>575</v>
      </c>
      <c r="E110" s="136"/>
    </row>
    <row r="111" spans="1:5" x14ac:dyDescent="0.3">
      <c r="A111" s="137" t="s">
        <v>112</v>
      </c>
      <c r="B111" s="136"/>
      <c r="C111" s="136"/>
      <c r="D111" s="136">
        <v>348.63</v>
      </c>
      <c r="E111" s="136"/>
    </row>
    <row r="112" spans="1:5" x14ac:dyDescent="0.3">
      <c r="A112" s="138" t="s">
        <v>63</v>
      </c>
      <c r="B112" s="141"/>
      <c r="C112" s="141"/>
      <c r="D112" s="140">
        <v>126.37</v>
      </c>
      <c r="E112" s="141"/>
    </row>
    <row r="113" spans="1:5" x14ac:dyDescent="0.3">
      <c r="A113" s="134" t="s">
        <v>182</v>
      </c>
      <c r="B113" s="135">
        <v>494</v>
      </c>
      <c r="C113" s="135">
        <v>494</v>
      </c>
      <c r="D113" s="135">
        <v>493.58</v>
      </c>
      <c r="E113" s="135">
        <f>D113/C113*100</f>
        <v>99.914979757085021</v>
      </c>
    </row>
    <row r="114" spans="1:5" s="91" customFormat="1" x14ac:dyDescent="0.3">
      <c r="A114" s="142" t="s">
        <v>107</v>
      </c>
      <c r="B114" s="143">
        <v>494</v>
      </c>
      <c r="C114" s="143">
        <v>494</v>
      </c>
      <c r="D114" s="143">
        <v>493.58</v>
      </c>
      <c r="E114"/>
    </row>
    <row r="115" spans="1:5" x14ac:dyDescent="0.3">
      <c r="A115" s="137" t="s">
        <v>56</v>
      </c>
      <c r="B115" s="136">
        <v>494</v>
      </c>
      <c r="C115" s="136">
        <v>494</v>
      </c>
      <c r="D115" s="136">
        <v>493.58</v>
      </c>
      <c r="E115" s="136">
        <f t="shared" ref="E115" si="11">D115/C115*100</f>
        <v>99.914979757085021</v>
      </c>
    </row>
    <row r="116" spans="1:5" x14ac:dyDescent="0.3">
      <c r="A116" s="138" t="s">
        <v>206</v>
      </c>
      <c r="B116" s="141"/>
      <c r="C116" s="141"/>
      <c r="D116" s="140">
        <v>493.58</v>
      </c>
      <c r="E116" s="141"/>
    </row>
    <row r="117" spans="1:5" x14ac:dyDescent="0.3">
      <c r="A117" s="134" t="s">
        <v>183</v>
      </c>
      <c r="B117" s="135">
        <v>0</v>
      </c>
      <c r="C117" s="135">
        <v>0</v>
      </c>
      <c r="D117" s="135">
        <v>148</v>
      </c>
      <c r="E117" s="135">
        <v>0</v>
      </c>
    </row>
    <row r="118" spans="1:5" s="91" customFormat="1" x14ac:dyDescent="0.3">
      <c r="A118" s="142" t="s">
        <v>107</v>
      </c>
      <c r="B118" s="144"/>
      <c r="C118" s="144"/>
      <c r="D118" s="143">
        <v>148</v>
      </c>
      <c r="E118" s="144"/>
    </row>
    <row r="119" spans="1:5" x14ac:dyDescent="0.3">
      <c r="A119" s="137" t="s">
        <v>23</v>
      </c>
      <c r="B119" s="136">
        <v>0</v>
      </c>
      <c r="C119" s="136">
        <v>0</v>
      </c>
      <c r="D119" s="136">
        <v>148</v>
      </c>
      <c r="E119" s="136">
        <v>0</v>
      </c>
    </row>
    <row r="120" spans="1:5" x14ac:dyDescent="0.3">
      <c r="A120" s="138" t="s">
        <v>30</v>
      </c>
      <c r="B120" s="141"/>
      <c r="C120" s="141"/>
      <c r="D120" s="140">
        <v>148</v>
      </c>
      <c r="E120" s="141"/>
    </row>
    <row r="121" spans="1:5" x14ac:dyDescent="0.3">
      <c r="A121" s="138"/>
      <c r="B121" s="141"/>
      <c r="C121" s="141"/>
      <c r="D121" s="140"/>
      <c r="E121" s="141"/>
    </row>
    <row r="122" spans="1:5" ht="27" x14ac:dyDescent="0.3">
      <c r="A122" s="139" t="s">
        <v>218</v>
      </c>
      <c r="B122" s="140">
        <v>10000</v>
      </c>
      <c r="C122" s="140">
        <v>10000</v>
      </c>
      <c r="D122" s="140">
        <v>10000</v>
      </c>
      <c r="E122" s="140">
        <v>100</v>
      </c>
    </row>
    <row r="123" spans="1:5" x14ac:dyDescent="0.3">
      <c r="A123" s="134" t="s">
        <v>219</v>
      </c>
      <c r="B123" s="135">
        <v>10000</v>
      </c>
      <c r="C123" s="135">
        <v>10000</v>
      </c>
      <c r="D123" s="135">
        <v>10000</v>
      </c>
      <c r="E123" s="135">
        <v>100</v>
      </c>
    </row>
    <row r="124" spans="1:5" s="156" customFormat="1" x14ac:dyDescent="0.3">
      <c r="A124" s="142" t="s">
        <v>103</v>
      </c>
      <c r="B124" s="143">
        <v>10000</v>
      </c>
      <c r="C124" s="143">
        <v>10000</v>
      </c>
      <c r="D124" s="143">
        <v>10000</v>
      </c>
      <c r="E124" s="143">
        <v>100</v>
      </c>
    </row>
    <row r="125" spans="1:5" x14ac:dyDescent="0.3">
      <c r="A125" s="137" t="s">
        <v>207</v>
      </c>
      <c r="B125" s="136"/>
      <c r="C125" s="136"/>
      <c r="D125" s="136">
        <v>10000</v>
      </c>
      <c r="E125" s="136">
        <v>100</v>
      </c>
    </row>
    <row r="126" spans="1:5" x14ac:dyDescent="0.3">
      <c r="A126" s="138" t="s">
        <v>209</v>
      </c>
      <c r="B126" s="141"/>
      <c r="C126" s="141"/>
      <c r="D126" s="140">
        <v>10000</v>
      </c>
      <c r="E126" s="141"/>
    </row>
    <row r="127" spans="1:5" x14ac:dyDescent="0.3">
      <c r="A127" s="138"/>
      <c r="B127" s="141"/>
      <c r="C127" s="141"/>
      <c r="D127" s="140"/>
      <c r="E127" s="141"/>
    </row>
    <row r="128" spans="1:5" x14ac:dyDescent="0.3">
      <c r="A128" s="139" t="s">
        <v>184</v>
      </c>
      <c r="B128" s="140">
        <f>SUM(B129+B168)</f>
        <v>1339685</v>
      </c>
      <c r="C128" s="140">
        <f>SUM(C129+C168)</f>
        <v>1339685</v>
      </c>
      <c r="D128" s="140">
        <f>SUM(D129+D168)</f>
        <v>1256713.0799999998</v>
      </c>
      <c r="E128" s="140">
        <f>D128/C128*100</f>
        <v>93.806609762742724</v>
      </c>
    </row>
    <row r="129" spans="1:5" x14ac:dyDescent="0.3">
      <c r="A129" s="134" t="s">
        <v>185</v>
      </c>
      <c r="B129" s="135">
        <f>B130+B132+B157+B165</f>
        <v>1316943</v>
      </c>
      <c r="C129" s="135">
        <f t="shared" ref="C129:D129" si="12">C130+C132+C157+C165</f>
        <v>1316943</v>
      </c>
      <c r="D129" s="135">
        <f t="shared" si="12"/>
        <v>1231356.2</v>
      </c>
      <c r="E129" s="135">
        <f>D129/C129*100</f>
        <v>93.501100655077707</v>
      </c>
    </row>
    <row r="130" spans="1:5" s="91" customFormat="1" x14ac:dyDescent="0.3">
      <c r="A130" s="142" t="s">
        <v>105</v>
      </c>
      <c r="B130" s="143">
        <v>1000</v>
      </c>
      <c r="C130" s="143">
        <v>1000</v>
      </c>
      <c r="D130" s="143">
        <v>0</v>
      </c>
      <c r="E130" s="144"/>
    </row>
    <row r="131" spans="1:5" x14ac:dyDescent="0.3">
      <c r="A131" s="137" t="s">
        <v>23</v>
      </c>
      <c r="B131" s="136">
        <v>1000</v>
      </c>
      <c r="C131" s="136">
        <v>1000</v>
      </c>
      <c r="D131" s="136">
        <v>0</v>
      </c>
      <c r="E131" s="136"/>
    </row>
    <row r="132" spans="1:5" s="91" customFormat="1" x14ac:dyDescent="0.3">
      <c r="A132" s="142" t="s">
        <v>108</v>
      </c>
      <c r="B132" s="143">
        <v>79278</v>
      </c>
      <c r="C132" s="143">
        <v>79278</v>
      </c>
      <c r="D132" s="143">
        <v>68388.98</v>
      </c>
      <c r="E132" s="143">
        <f>D132/C132*100</f>
        <v>86.264764499608972</v>
      </c>
    </row>
    <row r="133" spans="1:5" x14ac:dyDescent="0.3">
      <c r="A133" s="137" t="s">
        <v>23</v>
      </c>
      <c r="B133" s="136">
        <v>78278</v>
      </c>
      <c r="C133" s="136">
        <v>78278</v>
      </c>
      <c r="D133" s="136">
        <v>67386.73</v>
      </c>
      <c r="E133" s="136">
        <f>D133/C133*100</f>
        <v>86.086422749687003</v>
      </c>
    </row>
    <row r="134" spans="1:5" x14ac:dyDescent="0.3">
      <c r="A134" s="138" t="s">
        <v>25</v>
      </c>
      <c r="B134" s="141"/>
      <c r="C134" s="141"/>
      <c r="D134" s="140">
        <v>6825.09</v>
      </c>
      <c r="E134" s="141"/>
    </row>
    <row r="135" spans="1:5" x14ac:dyDescent="0.3">
      <c r="A135" s="138" t="s">
        <v>27</v>
      </c>
      <c r="B135" s="141"/>
      <c r="C135" s="141"/>
      <c r="D135" s="140">
        <v>1227.97</v>
      </c>
      <c r="E135" s="141"/>
    </row>
    <row r="136" spans="1:5" x14ac:dyDescent="0.3">
      <c r="A136" s="138" t="s">
        <v>29</v>
      </c>
      <c r="B136" s="141"/>
      <c r="C136" s="141"/>
      <c r="D136" s="140">
        <v>13109.78</v>
      </c>
      <c r="E136" s="141"/>
    </row>
    <row r="137" spans="1:5" x14ac:dyDescent="0.3">
      <c r="A137" s="138" t="s">
        <v>30</v>
      </c>
      <c r="B137" s="141"/>
      <c r="C137" s="141"/>
      <c r="D137" s="140">
        <v>596.48</v>
      </c>
      <c r="E137" s="141"/>
    </row>
    <row r="138" spans="1:5" x14ac:dyDescent="0.3">
      <c r="A138" s="138" t="s">
        <v>31</v>
      </c>
      <c r="B138" s="141"/>
      <c r="C138" s="141"/>
      <c r="D138" s="140">
        <v>17002.02</v>
      </c>
      <c r="E138" s="141"/>
    </row>
    <row r="139" spans="1:5" x14ac:dyDescent="0.3">
      <c r="A139" s="138" t="s">
        <v>32</v>
      </c>
      <c r="B139" s="141"/>
      <c r="C139" s="141"/>
      <c r="D139" s="140">
        <v>1573.48</v>
      </c>
      <c r="E139" s="141"/>
    </row>
    <row r="140" spans="1:5" x14ac:dyDescent="0.3">
      <c r="A140" s="138" t="s">
        <v>33</v>
      </c>
      <c r="B140" s="141"/>
      <c r="C140" s="141"/>
      <c r="D140" s="140">
        <v>1162.54</v>
      </c>
      <c r="E140" s="141"/>
    </row>
    <row r="141" spans="1:5" x14ac:dyDescent="0.3">
      <c r="A141" s="138" t="s">
        <v>34</v>
      </c>
      <c r="B141" s="141"/>
      <c r="C141" s="141"/>
      <c r="D141" s="140">
        <v>632.87</v>
      </c>
      <c r="E141" s="141"/>
    </row>
    <row r="142" spans="1:5" x14ac:dyDescent="0.3">
      <c r="A142" s="138" t="s">
        <v>36</v>
      </c>
      <c r="B142" s="141"/>
      <c r="C142" s="141"/>
      <c r="D142" s="140">
        <v>2158.81</v>
      </c>
      <c r="E142" s="141"/>
    </row>
    <row r="143" spans="1:5" x14ac:dyDescent="0.3">
      <c r="A143" s="138" t="s">
        <v>37</v>
      </c>
      <c r="B143" s="141"/>
      <c r="C143" s="141"/>
      <c r="D143" s="140">
        <v>1587.04</v>
      </c>
      <c r="E143" s="141"/>
    </row>
    <row r="144" spans="1:5" x14ac:dyDescent="0.3">
      <c r="A144" s="138" t="s">
        <v>38</v>
      </c>
      <c r="B144" s="141"/>
      <c r="C144" s="141"/>
      <c r="D144" s="140">
        <v>166.25</v>
      </c>
      <c r="E144" s="141"/>
    </row>
    <row r="145" spans="1:5" x14ac:dyDescent="0.3">
      <c r="A145" s="138" t="s">
        <v>39</v>
      </c>
      <c r="B145" s="141"/>
      <c r="C145" s="141"/>
      <c r="D145" s="140">
        <v>7314.12</v>
      </c>
      <c r="E145" s="141"/>
    </row>
    <row r="146" spans="1:5" x14ac:dyDescent="0.3">
      <c r="A146" s="138" t="s">
        <v>40</v>
      </c>
      <c r="B146" s="141"/>
      <c r="C146" s="141"/>
      <c r="D146" s="140">
        <v>485.14</v>
      </c>
      <c r="E146" s="141"/>
    </row>
    <row r="147" spans="1:5" x14ac:dyDescent="0.3">
      <c r="A147" s="138" t="s">
        <v>41</v>
      </c>
      <c r="B147" s="141"/>
      <c r="C147" s="141"/>
      <c r="D147" s="140">
        <v>3191.8</v>
      </c>
      <c r="E147" s="141"/>
    </row>
    <row r="148" spans="1:5" x14ac:dyDescent="0.3">
      <c r="A148" s="138" t="s">
        <v>42</v>
      </c>
      <c r="B148" s="141"/>
      <c r="C148" s="141"/>
      <c r="D148" s="140">
        <v>4417.96</v>
      </c>
      <c r="E148" s="141"/>
    </row>
    <row r="149" spans="1:5" x14ac:dyDescent="0.3">
      <c r="A149" s="138" t="s">
        <v>43</v>
      </c>
      <c r="B149" s="141"/>
      <c r="C149" s="141"/>
      <c r="D149" s="140">
        <v>2036.28</v>
      </c>
      <c r="E149" s="141"/>
    </row>
    <row r="150" spans="1:5" x14ac:dyDescent="0.3">
      <c r="A150" s="138" t="s">
        <v>44</v>
      </c>
      <c r="B150" s="141"/>
      <c r="C150" s="141"/>
      <c r="D150" s="140">
        <v>2114.6</v>
      </c>
      <c r="E150" s="141"/>
    </row>
    <row r="151" spans="1:5" x14ac:dyDescent="0.3">
      <c r="A151" s="138" t="s">
        <v>46</v>
      </c>
      <c r="B151" s="141"/>
      <c r="C151" s="141"/>
      <c r="D151" s="140">
        <v>601.94000000000005</v>
      </c>
      <c r="E151" s="141"/>
    </row>
    <row r="152" spans="1:5" x14ac:dyDescent="0.3">
      <c r="A152" s="138" t="s">
        <v>47</v>
      </c>
      <c r="B152" s="141"/>
      <c r="C152" s="141"/>
      <c r="D152" s="140">
        <v>228.09</v>
      </c>
      <c r="E152" s="141"/>
    </row>
    <row r="153" spans="1:5" x14ac:dyDescent="0.3">
      <c r="A153" s="138" t="s">
        <v>204</v>
      </c>
      <c r="B153" s="141"/>
      <c r="C153" s="141"/>
      <c r="D153" s="140">
        <v>132.91999999999999</v>
      </c>
      <c r="E153" s="141"/>
    </row>
    <row r="154" spans="1:5" x14ac:dyDescent="0.3">
      <c r="A154" s="138" t="s">
        <v>48</v>
      </c>
      <c r="B154" s="141"/>
      <c r="C154" s="141"/>
      <c r="D154" s="140">
        <v>821.55</v>
      </c>
      <c r="E154" s="141"/>
    </row>
    <row r="155" spans="1:5" x14ac:dyDescent="0.3">
      <c r="A155" s="137" t="s">
        <v>195</v>
      </c>
      <c r="B155" s="136">
        <v>1000</v>
      </c>
      <c r="C155" s="136">
        <v>1000</v>
      </c>
      <c r="D155" s="136">
        <v>1002.25</v>
      </c>
      <c r="E155" s="136">
        <f>D155/C155*100</f>
        <v>100.22500000000001</v>
      </c>
    </row>
    <row r="156" spans="1:5" x14ac:dyDescent="0.3">
      <c r="A156" s="138" t="s">
        <v>51</v>
      </c>
      <c r="B156" s="141"/>
      <c r="C156" s="141"/>
      <c r="D156" s="140">
        <v>1002.25</v>
      </c>
      <c r="E156" s="141"/>
    </row>
    <row r="157" spans="1:5" s="91" customFormat="1" x14ac:dyDescent="0.3">
      <c r="A157" s="142" t="s">
        <v>107</v>
      </c>
      <c r="B157" s="143">
        <v>1234000</v>
      </c>
      <c r="C157" s="143">
        <v>1234000</v>
      </c>
      <c r="D157" s="143">
        <v>1160645.94</v>
      </c>
      <c r="E157" s="143">
        <f>D157/C157*100</f>
        <v>94.055586709886541</v>
      </c>
    </row>
    <row r="158" spans="1:5" x14ac:dyDescent="0.3">
      <c r="A158" s="137" t="s">
        <v>16</v>
      </c>
      <c r="B158" s="136">
        <v>1188800</v>
      </c>
      <c r="C158" s="136">
        <v>1188800</v>
      </c>
      <c r="D158" s="136">
        <v>1125124.8</v>
      </c>
      <c r="E158" s="136">
        <f>D158/C158*100</f>
        <v>94.643741588156132</v>
      </c>
    </row>
    <row r="159" spans="1:5" x14ac:dyDescent="0.3">
      <c r="A159" s="138" t="s">
        <v>18</v>
      </c>
      <c r="B159" s="141"/>
      <c r="C159" s="141"/>
      <c r="D159" s="140">
        <v>927994.73</v>
      </c>
      <c r="E159" s="141"/>
    </row>
    <row r="160" spans="1:5" x14ac:dyDescent="0.3">
      <c r="A160" s="138" t="s">
        <v>20</v>
      </c>
      <c r="B160" s="141"/>
      <c r="C160" s="141"/>
      <c r="D160" s="140">
        <v>44010.75</v>
      </c>
      <c r="E160" s="141"/>
    </row>
    <row r="161" spans="1:5" x14ac:dyDescent="0.3">
      <c r="A161" s="138" t="s">
        <v>22</v>
      </c>
      <c r="B161" s="141"/>
      <c r="C161" s="141"/>
      <c r="D161" s="140">
        <v>153119.32</v>
      </c>
      <c r="E161" s="141"/>
    </row>
    <row r="162" spans="1:5" x14ac:dyDescent="0.3">
      <c r="A162" s="137" t="s">
        <v>23</v>
      </c>
      <c r="B162" s="136">
        <v>45200</v>
      </c>
      <c r="C162" s="136">
        <v>45200</v>
      </c>
      <c r="D162" s="136">
        <v>35521.14</v>
      </c>
      <c r="E162" s="136">
        <f>D162/C162*100</f>
        <v>78.586592920353979</v>
      </c>
    </row>
    <row r="163" spans="1:5" x14ac:dyDescent="0.3">
      <c r="A163" s="138" t="s">
        <v>25</v>
      </c>
      <c r="B163" s="141"/>
      <c r="C163" s="141"/>
      <c r="D163" s="140">
        <v>227.5</v>
      </c>
      <c r="E163" s="141"/>
    </row>
    <row r="164" spans="1:5" x14ac:dyDescent="0.3">
      <c r="A164" s="138" t="s">
        <v>26</v>
      </c>
      <c r="B164" s="141"/>
      <c r="C164" s="141"/>
      <c r="D164" s="140">
        <v>35293.64</v>
      </c>
      <c r="E164" s="141"/>
    </row>
    <row r="165" spans="1:5" s="91" customFormat="1" x14ac:dyDescent="0.3">
      <c r="A165" s="142" t="s">
        <v>126</v>
      </c>
      <c r="B165" s="143">
        <v>2665</v>
      </c>
      <c r="C165" s="143">
        <v>2665</v>
      </c>
      <c r="D165" s="143">
        <v>2321.2800000000002</v>
      </c>
      <c r="E165" s="143">
        <f>D165/C165*100</f>
        <v>87.10243902439025</v>
      </c>
    </row>
    <row r="166" spans="1:5" x14ac:dyDescent="0.3">
      <c r="A166" s="137" t="s">
        <v>23</v>
      </c>
      <c r="B166" s="136">
        <v>2665</v>
      </c>
      <c r="C166" s="136">
        <v>2665</v>
      </c>
      <c r="D166" s="136">
        <v>2321.2800000000002</v>
      </c>
      <c r="E166" s="136">
        <f>D166/C166*100</f>
        <v>87.10243902439025</v>
      </c>
    </row>
    <row r="167" spans="1:5" x14ac:dyDescent="0.3">
      <c r="A167" s="138" t="s">
        <v>25</v>
      </c>
      <c r="B167" s="141"/>
      <c r="C167" s="141"/>
      <c r="D167" s="140">
        <v>2321.2800000000002</v>
      </c>
      <c r="E167" s="141"/>
    </row>
    <row r="168" spans="1:5" x14ac:dyDescent="0.3">
      <c r="A168" s="134" t="s">
        <v>186</v>
      </c>
      <c r="B168" s="135">
        <f>B169+B171+B173+B178</f>
        <v>22742</v>
      </c>
      <c r="C168" s="135">
        <f>C169+C171+C173+C178</f>
        <v>22742</v>
      </c>
      <c r="D168" s="135">
        <f>D169+D171+D173+D178</f>
        <v>25356.880000000001</v>
      </c>
      <c r="E168" s="135">
        <f>D168/C168*100</f>
        <v>111.49802128220914</v>
      </c>
    </row>
    <row r="169" spans="1:5" s="91" customFormat="1" x14ac:dyDescent="0.3">
      <c r="A169" s="142" t="s">
        <v>109</v>
      </c>
      <c r="B169" s="143">
        <v>3442</v>
      </c>
      <c r="C169" s="143">
        <v>3442</v>
      </c>
      <c r="D169" s="143">
        <v>0</v>
      </c>
      <c r="E169" s="143">
        <f t="shared" ref="E169:E179" si="13">D169/C169*100</f>
        <v>0</v>
      </c>
    </row>
    <row r="170" spans="1:5" x14ac:dyDescent="0.3">
      <c r="A170" s="137" t="s">
        <v>59</v>
      </c>
      <c r="B170" s="136">
        <v>3442</v>
      </c>
      <c r="C170" s="136">
        <v>3442</v>
      </c>
      <c r="D170" s="136">
        <v>0</v>
      </c>
      <c r="E170" s="136">
        <f t="shared" si="13"/>
        <v>0</v>
      </c>
    </row>
    <row r="171" spans="1:5" s="91" customFormat="1" x14ac:dyDescent="0.3">
      <c r="A171" s="142" t="s">
        <v>105</v>
      </c>
      <c r="B171" s="143">
        <v>1300</v>
      </c>
      <c r="C171" s="143">
        <v>1300</v>
      </c>
      <c r="D171" s="143">
        <v>0</v>
      </c>
      <c r="E171" s="143">
        <f t="shared" si="13"/>
        <v>0</v>
      </c>
    </row>
    <row r="172" spans="1:5" x14ac:dyDescent="0.3">
      <c r="A172" s="137" t="s">
        <v>59</v>
      </c>
      <c r="B172" s="136">
        <v>1300</v>
      </c>
      <c r="C172" s="136">
        <v>1300</v>
      </c>
      <c r="D172" s="136">
        <v>0</v>
      </c>
      <c r="E172" s="136">
        <f t="shared" si="13"/>
        <v>0</v>
      </c>
    </row>
    <row r="173" spans="1:5" s="91" customFormat="1" x14ac:dyDescent="0.3">
      <c r="A173" s="142" t="s">
        <v>108</v>
      </c>
      <c r="B173" s="143">
        <v>15000</v>
      </c>
      <c r="C173" s="143">
        <v>15000</v>
      </c>
      <c r="D173" s="143">
        <v>22841.88</v>
      </c>
      <c r="E173" s="143">
        <f t="shared" si="13"/>
        <v>152.2792</v>
      </c>
    </row>
    <row r="174" spans="1:5" x14ac:dyDescent="0.3">
      <c r="A174" s="137" t="s">
        <v>59</v>
      </c>
      <c r="B174" s="136">
        <v>15000</v>
      </c>
      <c r="C174" s="136">
        <v>15000</v>
      </c>
      <c r="D174" s="136">
        <v>22841.88</v>
      </c>
      <c r="E174" s="136">
        <f t="shared" si="13"/>
        <v>152.2792</v>
      </c>
    </row>
    <row r="175" spans="1:5" x14ac:dyDescent="0.3">
      <c r="A175" s="138" t="s">
        <v>61</v>
      </c>
      <c r="B175" s="141"/>
      <c r="C175" s="141"/>
      <c r="D175" s="140">
        <v>7833.62</v>
      </c>
      <c r="E175" s="140"/>
    </row>
    <row r="176" spans="1:5" x14ac:dyDescent="0.3">
      <c r="A176" s="138" t="s">
        <v>112</v>
      </c>
      <c r="B176" s="141"/>
      <c r="C176" s="141"/>
      <c r="D176" s="140">
        <v>15000</v>
      </c>
      <c r="E176" s="140"/>
    </row>
    <row r="177" spans="1:5" x14ac:dyDescent="0.3">
      <c r="A177" s="138" t="s">
        <v>63</v>
      </c>
      <c r="B177" s="141"/>
      <c r="C177" s="141"/>
      <c r="D177" s="140">
        <v>8.26</v>
      </c>
      <c r="E177" s="140"/>
    </row>
    <row r="178" spans="1:5" s="91" customFormat="1" x14ac:dyDescent="0.3">
      <c r="A178" s="142" t="s">
        <v>107</v>
      </c>
      <c r="B178" s="143">
        <v>3000</v>
      </c>
      <c r="C178" s="143">
        <v>3000</v>
      </c>
      <c r="D178" s="143">
        <v>2515</v>
      </c>
      <c r="E178" s="143">
        <f t="shared" si="13"/>
        <v>83.833333333333343</v>
      </c>
    </row>
    <row r="179" spans="1:5" x14ac:dyDescent="0.3">
      <c r="A179" s="137" t="s">
        <v>59</v>
      </c>
      <c r="B179" s="136">
        <v>3000</v>
      </c>
      <c r="C179" s="136">
        <v>3000</v>
      </c>
      <c r="D179" s="136">
        <v>2515</v>
      </c>
      <c r="E179" s="136">
        <f t="shared" si="13"/>
        <v>83.833333333333343</v>
      </c>
    </row>
    <row r="180" spans="1:5" x14ac:dyDescent="0.3">
      <c r="A180" s="138" t="s">
        <v>61</v>
      </c>
      <c r="B180" s="141"/>
      <c r="C180" s="141"/>
      <c r="D180" s="140">
        <v>45</v>
      </c>
      <c r="E180" s="140"/>
    </row>
    <row r="181" spans="1:5" x14ac:dyDescent="0.3">
      <c r="A181" s="138" t="s">
        <v>63</v>
      </c>
      <c r="B181" s="141"/>
      <c r="C181" s="141"/>
      <c r="D181" s="140">
        <v>2470</v>
      </c>
      <c r="E181" s="140"/>
    </row>
    <row r="184" spans="1:5" ht="15.6" x14ac:dyDescent="0.3">
      <c r="A184" s="163" t="s">
        <v>193</v>
      </c>
      <c r="B184" s="163"/>
      <c r="C184" s="163"/>
      <c r="D184" s="163"/>
      <c r="E184" s="163"/>
    </row>
    <row r="186" spans="1:5" x14ac:dyDescent="0.3">
      <c r="A186" t="s">
        <v>216</v>
      </c>
    </row>
    <row r="189" spans="1:5" x14ac:dyDescent="0.3">
      <c r="A189" t="s">
        <v>223</v>
      </c>
      <c r="C189" s="166" t="s">
        <v>192</v>
      </c>
      <c r="D189" s="166"/>
    </row>
    <row r="190" spans="1:5" x14ac:dyDescent="0.3">
      <c r="A190" t="s">
        <v>224</v>
      </c>
      <c r="C190" s="166" t="s">
        <v>217</v>
      </c>
      <c r="D190" s="166"/>
    </row>
    <row r="191" spans="1:5" x14ac:dyDescent="0.3">
      <c r="A191" t="s">
        <v>222</v>
      </c>
      <c r="C191" s="166"/>
      <c r="D191" s="166"/>
    </row>
    <row r="192" spans="1:5" x14ac:dyDescent="0.3">
      <c r="C192" s="166" t="s">
        <v>190</v>
      </c>
      <c r="D192" s="166"/>
    </row>
  </sheetData>
  <mergeCells count="9">
    <mergeCell ref="C192:D192"/>
    <mergeCell ref="C191:D191"/>
    <mergeCell ref="A1:E1"/>
    <mergeCell ref="A3:E3"/>
    <mergeCell ref="A5:E5"/>
    <mergeCell ref="A7:G7"/>
    <mergeCell ref="C189:D189"/>
    <mergeCell ref="C190:D190"/>
    <mergeCell ref="A184:E184"/>
  </mergeCells>
  <printOptions horizontalCentered="1"/>
  <pageMargins left="0" right="0" top="0" bottom="0" header="0.31496062992125984" footer="0.31496062992125984"/>
  <pageSetup paperSize="9" scale="84" firstPageNumber="9" orientation="landscape" useFirstPageNumber="1" r:id="rId1"/>
  <headerFooter>
    <oddFooter>&amp;C&amp;P</oddFooter>
  </headerFooter>
  <rowBreaks count="5" manualBreakCount="5">
    <brk id="30" max="4" man="1"/>
    <brk id="49" max="4" man="1"/>
    <brk id="84" max="4" man="1"/>
    <brk id="127" max="4" man="1"/>
    <brk id="16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11</vt:i4>
      </vt:variant>
    </vt:vector>
  </HeadingPairs>
  <TitlesOfParts>
    <vt:vector size="18" baseType="lpstr">
      <vt:lpstr>Sažetak </vt:lpstr>
      <vt:lpstr>P i R -Tablica 1.</vt:lpstr>
      <vt:lpstr>P i R -Tablica 2.</vt:lpstr>
      <vt:lpstr>R -Tablica 3.</vt:lpstr>
      <vt:lpstr>Rač fin-Tablica 4.</vt:lpstr>
      <vt:lpstr>Rač fin-Tablica 5.</vt:lpstr>
      <vt:lpstr>Posebni dio-Tablica 6.</vt:lpstr>
      <vt:lpstr>'P i R -Tablica 1.'!Ispis_naslova</vt:lpstr>
      <vt:lpstr>'P i R -Tablica 2.'!Ispis_naslova</vt:lpstr>
      <vt:lpstr>'Posebni dio-Tablica 6.'!Ispis_naslova</vt:lpstr>
      <vt:lpstr>'R -Tablica 3.'!Ispis_naslova</vt:lpstr>
      <vt:lpstr>'P i R -Tablica 1.'!Podrucje_ispisa</vt:lpstr>
      <vt:lpstr>'P i R -Tablica 2.'!Podrucje_ispisa</vt:lpstr>
      <vt:lpstr>'Posebni dio-Tablica 6.'!Podrucje_ispisa</vt:lpstr>
      <vt:lpstr>'R -Tablica 3.'!Podrucje_ispisa</vt:lpstr>
      <vt:lpstr>'Rač fin-Tablica 4.'!Podrucje_ispisa</vt:lpstr>
      <vt:lpstr>'Rač fin-Tablica 5.'!Podrucje_ispisa</vt:lpstr>
      <vt:lpstr>'Sažetak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PRORAČUNA</dc:title>
  <dc:creator>Tina Prašnički</dc:creator>
  <cp:lastModifiedBy>Korisnik</cp:lastModifiedBy>
  <cp:lastPrinted>2025-03-13T07:33:30Z</cp:lastPrinted>
  <dcterms:created xsi:type="dcterms:W3CDTF">2018-03-15T13:07:00Z</dcterms:created>
  <dcterms:modified xsi:type="dcterms:W3CDTF">2025-03-13T07:35:48Z</dcterms:modified>
</cp:coreProperties>
</file>