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ZVRŠENJE FIN.PLANA 2025\"/>
    </mc:Choice>
  </mc:AlternateContent>
  <xr:revisionPtr revIDLastSave="0" documentId="13_ncr:1_{8615B699-2023-4542-8575-42C69FA581F1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Sažetak " sheetId="12" r:id="rId1"/>
    <sheet name="P i R -Tablica 1. " sheetId="13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 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 '!$A$1:$G$127</definedName>
    <definedName name="_xlnm.Print_Area" localSheetId="2">'P i R -Tablica 2.'!$A$1:$G$38</definedName>
    <definedName name="_xlnm.Print_Area" localSheetId="6">'Posebni dio-Tablica 6.'!$A$1:$E$214</definedName>
    <definedName name="_xlnm.Print_Area" localSheetId="3">'R -Tablica 3.'!$A$1:$G$11</definedName>
    <definedName name="_xlnm.Print_Area" localSheetId="4">'Rač fin-Tablica 4.'!$A$1:$G$24</definedName>
    <definedName name="_xlnm.Print_Area" localSheetId="5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2" l="1"/>
  <c r="D182" i="11"/>
  <c r="D176" i="11"/>
  <c r="D151" i="11"/>
  <c r="B147" i="11"/>
  <c r="E143" i="11"/>
  <c r="E142" i="11"/>
  <c r="E141" i="11"/>
  <c r="E138" i="11"/>
  <c r="D131" i="11"/>
  <c r="D123" i="11"/>
  <c r="D127" i="11"/>
  <c r="D119" i="11"/>
  <c r="D112" i="11"/>
  <c r="E69" i="11"/>
  <c r="E68" i="11"/>
  <c r="B35" i="11"/>
  <c r="B59" i="11"/>
  <c r="B52" i="11"/>
  <c r="D115" i="11"/>
  <c r="D103" i="11"/>
  <c r="D105" i="11"/>
  <c r="D92" i="11"/>
  <c r="D74" i="11"/>
  <c r="D60" i="11"/>
  <c r="E60" i="11" s="1"/>
  <c r="D63" i="11"/>
  <c r="E63" i="11" s="1"/>
  <c r="C59" i="11"/>
  <c r="D57" i="11"/>
  <c r="E57" i="11" s="1"/>
  <c r="D48" i="11"/>
  <c r="E48" i="11" s="1"/>
  <c r="E16" i="11"/>
  <c r="D44" i="11"/>
  <c r="E44" i="11" s="1"/>
  <c r="D40" i="11"/>
  <c r="E40" i="11" s="1"/>
  <c r="C24" i="11"/>
  <c r="B24" i="11"/>
  <c r="D201" i="11"/>
  <c r="E198" i="11"/>
  <c r="F119" i="13"/>
  <c r="E107" i="13"/>
  <c r="B107" i="13"/>
  <c r="B106" i="13" s="1"/>
  <c r="E106" i="13"/>
  <c r="B34" i="11" l="1"/>
  <c r="D59" i="11"/>
  <c r="E59" i="11" s="1"/>
  <c r="F106" i="13"/>
  <c r="F15" i="13" l="1"/>
  <c r="F86" i="13" l="1"/>
  <c r="F87" i="13"/>
  <c r="F88" i="13"/>
  <c r="F89" i="13"/>
  <c r="F90" i="13"/>
  <c r="F91" i="13"/>
  <c r="F92" i="13"/>
  <c r="F93" i="13"/>
  <c r="F79" i="13"/>
  <c r="F80" i="13"/>
  <c r="F81" i="13"/>
  <c r="F82" i="13"/>
  <c r="F83" i="13"/>
  <c r="F75" i="13"/>
  <c r="F76" i="13"/>
  <c r="F65" i="13"/>
  <c r="F66" i="13"/>
  <c r="F42" i="13"/>
  <c r="F35" i="13"/>
  <c r="F19" i="13"/>
  <c r="F20" i="13"/>
  <c r="F21" i="13"/>
  <c r="G118" i="13"/>
  <c r="G119" i="13"/>
  <c r="G120" i="13"/>
  <c r="G122" i="13"/>
  <c r="G123" i="13"/>
  <c r="G126" i="13"/>
  <c r="G64" i="13"/>
  <c r="G65" i="13"/>
  <c r="G66" i="13"/>
  <c r="G68" i="13"/>
  <c r="G70" i="13"/>
  <c r="G74" i="13"/>
  <c r="G75" i="13"/>
  <c r="G76" i="13"/>
  <c r="G78" i="13"/>
  <c r="G79" i="13"/>
  <c r="G80" i="13"/>
  <c r="G81" i="13"/>
  <c r="G82" i="13"/>
  <c r="G83" i="13"/>
  <c r="G85" i="13"/>
  <c r="G86" i="13"/>
  <c r="G87" i="13"/>
  <c r="G88" i="13"/>
  <c r="G89" i="13"/>
  <c r="G90" i="13"/>
  <c r="G91" i="13"/>
  <c r="G92" i="13"/>
  <c r="G93" i="13"/>
  <c r="G95" i="13"/>
  <c r="G97" i="13"/>
  <c r="G98" i="13"/>
  <c r="G99" i="13"/>
  <c r="G100" i="13"/>
  <c r="G104" i="13"/>
  <c r="G108" i="13"/>
  <c r="G112" i="13"/>
  <c r="G14" i="13"/>
  <c r="G15" i="13"/>
  <c r="G17" i="13"/>
  <c r="G19" i="13"/>
  <c r="G20" i="13"/>
  <c r="G21" i="13"/>
  <c r="G22" i="13"/>
  <c r="G26" i="13"/>
  <c r="G30" i="13"/>
  <c r="G34" i="13"/>
  <c r="G35" i="13"/>
  <c r="G37" i="13"/>
  <c r="F126" i="13" l="1"/>
  <c r="E125" i="13"/>
  <c r="B125" i="13"/>
  <c r="B124" i="13" s="1"/>
  <c r="F123" i="13"/>
  <c r="F122" i="13"/>
  <c r="E121" i="13"/>
  <c r="G121" i="13" s="1"/>
  <c r="B121" i="13"/>
  <c r="F120" i="13"/>
  <c r="F118" i="13"/>
  <c r="E117" i="13"/>
  <c r="G117" i="13" s="1"/>
  <c r="B117" i="13"/>
  <c r="B116" i="13" s="1"/>
  <c r="B115" i="13" s="1"/>
  <c r="D116" i="13"/>
  <c r="D115" i="13" s="1"/>
  <c r="C116" i="13"/>
  <c r="C115" i="13"/>
  <c r="F112" i="13"/>
  <c r="E111" i="13"/>
  <c r="G111" i="13" s="1"/>
  <c r="B111" i="13"/>
  <c r="B110" i="13" s="1"/>
  <c r="E110" i="13"/>
  <c r="G110" i="13" s="1"/>
  <c r="F108" i="13"/>
  <c r="F104" i="13"/>
  <c r="E103" i="13"/>
  <c r="B103" i="13"/>
  <c r="B102" i="13" s="1"/>
  <c r="F100" i="13"/>
  <c r="F99" i="13"/>
  <c r="F98" i="13"/>
  <c r="F97" i="13"/>
  <c r="E96" i="13"/>
  <c r="G96" i="13" s="1"/>
  <c r="B96" i="13"/>
  <c r="F95" i="13"/>
  <c r="E94" i="13"/>
  <c r="G94" i="13" s="1"/>
  <c r="B94" i="13"/>
  <c r="F85" i="13"/>
  <c r="E84" i="13"/>
  <c r="G84" i="13" s="1"/>
  <c r="B84" i="13"/>
  <c r="F78" i="13"/>
  <c r="E77" i="13"/>
  <c r="G77" i="13" s="1"/>
  <c r="B77" i="13"/>
  <c r="F74" i="13"/>
  <c r="E73" i="13"/>
  <c r="G73" i="13" s="1"/>
  <c r="B73" i="13"/>
  <c r="D72" i="13"/>
  <c r="D61" i="13" s="1"/>
  <c r="D127" i="13" s="1"/>
  <c r="C72" i="13"/>
  <c r="C61" i="13" s="1"/>
  <c r="C127" i="13" s="1"/>
  <c r="F70" i="13"/>
  <c r="E69" i="13"/>
  <c r="G69" i="13" s="1"/>
  <c r="B69" i="13"/>
  <c r="F68" i="13"/>
  <c r="E67" i="13"/>
  <c r="G67" i="13" s="1"/>
  <c r="B67" i="13"/>
  <c r="F64" i="13"/>
  <c r="E63" i="13"/>
  <c r="B63" i="13"/>
  <c r="G54" i="13"/>
  <c r="F54" i="13"/>
  <c r="E53" i="13"/>
  <c r="G53" i="13" s="1"/>
  <c r="B53" i="13"/>
  <c r="G52" i="13"/>
  <c r="F52" i="13"/>
  <c r="G51" i="13"/>
  <c r="F51" i="13"/>
  <c r="G50" i="13"/>
  <c r="F50" i="13"/>
  <c r="E49" i="13"/>
  <c r="G49" i="13" s="1"/>
  <c r="B49" i="13"/>
  <c r="G48" i="13"/>
  <c r="F48" i="13"/>
  <c r="E47" i="13"/>
  <c r="E46" i="13" s="1"/>
  <c r="B47" i="13"/>
  <c r="B46" i="13" s="1"/>
  <c r="B45" i="13" s="1"/>
  <c r="D45" i="13"/>
  <c r="C45" i="13"/>
  <c r="G42" i="13"/>
  <c r="G41" i="13"/>
  <c r="F41" i="13"/>
  <c r="E40" i="13"/>
  <c r="D40" i="13"/>
  <c r="D39" i="13" s="1"/>
  <c r="C40" i="13"/>
  <c r="C39" i="13" s="1"/>
  <c r="B40" i="13"/>
  <c r="B39" i="13" s="1"/>
  <c r="E39" i="13"/>
  <c r="G39" i="13" s="1"/>
  <c r="F37" i="13"/>
  <c r="E36" i="13"/>
  <c r="D36" i="13"/>
  <c r="C36" i="13"/>
  <c r="B36" i="13"/>
  <c r="F34" i="13"/>
  <c r="E33" i="13"/>
  <c r="D33" i="13"/>
  <c r="C33" i="13"/>
  <c r="B33" i="13"/>
  <c r="F30" i="13"/>
  <c r="E29" i="13"/>
  <c r="D29" i="13"/>
  <c r="D28" i="13" s="1"/>
  <c r="C29" i="13"/>
  <c r="C28" i="13" s="1"/>
  <c r="B29" i="13"/>
  <c r="B28" i="13" s="1"/>
  <c r="F26" i="13"/>
  <c r="E25" i="13"/>
  <c r="G25" i="13" s="1"/>
  <c r="B25" i="13"/>
  <c r="B24" i="13" s="1"/>
  <c r="E18" i="13"/>
  <c r="D18" i="13"/>
  <c r="C18" i="13"/>
  <c r="B18" i="13"/>
  <c r="F17" i="13"/>
  <c r="E16" i="13"/>
  <c r="D16" i="13"/>
  <c r="C16" i="13"/>
  <c r="B16" i="13"/>
  <c r="F14" i="13"/>
  <c r="E13" i="13"/>
  <c r="D13" i="13"/>
  <c r="C13" i="13"/>
  <c r="B13" i="13"/>
  <c r="D12" i="13" l="1"/>
  <c r="B32" i="13"/>
  <c r="C32" i="13"/>
  <c r="B72" i="13"/>
  <c r="F39" i="13"/>
  <c r="G16" i="13"/>
  <c r="G106" i="13"/>
  <c r="G107" i="13"/>
  <c r="F96" i="13"/>
  <c r="F67" i="13"/>
  <c r="E28" i="13"/>
  <c r="G28" i="13" s="1"/>
  <c r="G29" i="13"/>
  <c r="F47" i="13"/>
  <c r="E62" i="13"/>
  <c r="G63" i="13"/>
  <c r="F111" i="13"/>
  <c r="B12" i="13"/>
  <c r="B11" i="13" s="1"/>
  <c r="B57" i="13" s="1"/>
  <c r="G47" i="13"/>
  <c r="F84" i="13"/>
  <c r="E32" i="13"/>
  <c r="G32" i="13" s="1"/>
  <c r="G36" i="13"/>
  <c r="D32" i="13"/>
  <c r="D11" i="13" s="1"/>
  <c r="D57" i="13" s="1"/>
  <c r="G33" i="13"/>
  <c r="E102" i="13"/>
  <c r="G102" i="13" s="1"/>
  <c r="G103" i="13"/>
  <c r="G40" i="13"/>
  <c r="G13" i="13"/>
  <c r="E124" i="13"/>
  <c r="G125" i="13"/>
  <c r="F18" i="13"/>
  <c r="G18" i="13"/>
  <c r="B62" i="13"/>
  <c r="E72" i="13"/>
  <c r="G72" i="13" s="1"/>
  <c r="E116" i="13"/>
  <c r="G116" i="13" s="1"/>
  <c r="C12" i="13"/>
  <c r="C11" i="13" s="1"/>
  <c r="C57" i="13" s="1"/>
  <c r="B61" i="13"/>
  <c r="B127" i="13" s="1"/>
  <c r="G62" i="13"/>
  <c r="G46" i="13"/>
  <c r="E45" i="13"/>
  <c r="F46" i="13"/>
  <c r="F25" i="13"/>
  <c r="F77" i="13"/>
  <c r="F103" i="13"/>
  <c r="F121" i="13"/>
  <c r="E12" i="13"/>
  <c r="F63" i="13"/>
  <c r="F125" i="13"/>
  <c r="F29" i="13"/>
  <c r="F36" i="13"/>
  <c r="F53" i="13"/>
  <c r="F107" i="13"/>
  <c r="F16" i="13"/>
  <c r="F69" i="13"/>
  <c r="F73" i="13"/>
  <c r="F94" i="13"/>
  <c r="F117" i="13"/>
  <c r="F33" i="13"/>
  <c r="F40" i="13"/>
  <c r="F49" i="13"/>
  <c r="F13" i="13"/>
  <c r="F110" i="13"/>
  <c r="E24" i="13"/>
  <c r="G24" i="13" s="1"/>
  <c r="F28" i="13" l="1"/>
  <c r="F32" i="13"/>
  <c r="F62" i="13"/>
  <c r="F72" i="13"/>
  <c r="E61" i="13"/>
  <c r="G61" i="13" s="1"/>
  <c r="F124" i="13"/>
  <c r="G124" i="13"/>
  <c r="E115" i="13"/>
  <c r="F115" i="13" s="1"/>
  <c r="F102" i="13"/>
  <c r="F116" i="13"/>
  <c r="F12" i="13"/>
  <c r="E11" i="13"/>
  <c r="G12" i="13"/>
  <c r="G45" i="13"/>
  <c r="F45" i="13"/>
  <c r="F24" i="13"/>
  <c r="E127" i="13" l="1"/>
  <c r="G115" i="13"/>
  <c r="F61" i="13"/>
  <c r="E57" i="13"/>
  <c r="G11" i="13"/>
  <c r="F11" i="13"/>
  <c r="G127" i="13"/>
  <c r="F127" i="13"/>
  <c r="F57" i="13" l="1"/>
  <c r="G57" i="13"/>
  <c r="B9" i="3" l="1"/>
  <c r="B11" i="4"/>
  <c r="E23" i="11"/>
  <c r="G34" i="12"/>
  <c r="F34" i="12"/>
  <c r="C103" i="11"/>
  <c r="B103" i="11"/>
  <c r="C147" i="11"/>
  <c r="D147" i="11"/>
  <c r="E189" i="11"/>
  <c r="E190" i="11"/>
  <c r="E192" i="11"/>
  <c r="E193" i="11"/>
  <c r="E194" i="11"/>
  <c r="E195" i="11"/>
  <c r="E200" i="11"/>
  <c r="E201" i="11"/>
  <c r="D188" i="11"/>
  <c r="C188" i="11"/>
  <c r="B188" i="11"/>
  <c r="E185" i="11"/>
  <c r="E186" i="11"/>
  <c r="E182" i="11"/>
  <c r="E176" i="11"/>
  <c r="E175" i="11"/>
  <c r="E173" i="11"/>
  <c r="E151" i="11"/>
  <c r="E150" i="11"/>
  <c r="E139" i="11"/>
  <c r="E137" i="11"/>
  <c r="E111" i="11"/>
  <c r="E112" i="11"/>
  <c r="E115" i="11"/>
  <c r="E118" i="11"/>
  <c r="E119" i="11"/>
  <c r="E122" i="11"/>
  <c r="E123" i="11"/>
  <c r="E127" i="11"/>
  <c r="E108" i="11"/>
  <c r="E107" i="11"/>
  <c r="E105" i="11"/>
  <c r="E104" i="11"/>
  <c r="E101" i="11"/>
  <c r="E99" i="11"/>
  <c r="E92" i="11"/>
  <c r="C91" i="11"/>
  <c r="E91" i="11" s="1"/>
  <c r="B91" i="11"/>
  <c r="B67" i="11" s="1"/>
  <c r="D85" i="11"/>
  <c r="E84" i="11" s="1"/>
  <c r="E74" i="11"/>
  <c r="D53" i="11"/>
  <c r="E53" i="11" s="1"/>
  <c r="C52" i="11"/>
  <c r="C34" i="11" s="1"/>
  <c r="D36" i="11"/>
  <c r="B14" i="11"/>
  <c r="B13" i="11" s="1"/>
  <c r="B12" i="11" s="1"/>
  <c r="C6" i="4"/>
  <c r="C11" i="4" s="1"/>
  <c r="D6" i="4"/>
  <c r="D11" i="4" s="1"/>
  <c r="E6" i="4"/>
  <c r="E11" i="4" s="1"/>
  <c r="B6" i="4"/>
  <c r="G19" i="12"/>
  <c r="G18" i="12"/>
  <c r="G16" i="12"/>
  <c r="C19" i="8"/>
  <c r="C17" i="8"/>
  <c r="C23" i="8" s="1"/>
  <c r="C10" i="8"/>
  <c r="C8" i="8"/>
  <c r="C6" i="8"/>
  <c r="C13" i="8" s="1"/>
  <c r="C20" i="2"/>
  <c r="C18" i="2"/>
  <c r="C17" i="2"/>
  <c r="C24" i="2" s="1"/>
  <c r="C11" i="2"/>
  <c r="C9" i="2"/>
  <c r="C8" i="2" s="1"/>
  <c r="C14" i="2" s="1"/>
  <c r="D35" i="3"/>
  <c r="D32" i="3"/>
  <c r="D29" i="3"/>
  <c r="D27" i="3"/>
  <c r="D25" i="3"/>
  <c r="D17" i="3"/>
  <c r="D14" i="3"/>
  <c r="D11" i="3"/>
  <c r="D9" i="3"/>
  <c r="D7" i="3"/>
  <c r="D36" i="12"/>
  <c r="D27" i="12"/>
  <c r="D26" i="12"/>
  <c r="D24" i="12"/>
  <c r="D20" i="12"/>
  <c r="C14" i="11"/>
  <c r="C13" i="11" s="1"/>
  <c r="C12" i="11" s="1"/>
  <c r="B66" i="11" l="1"/>
  <c r="E36" i="11"/>
  <c r="D35" i="11"/>
  <c r="D146" i="11"/>
  <c r="C67" i="11"/>
  <c r="C66" i="11"/>
  <c r="E147" i="11"/>
  <c r="E103" i="11"/>
  <c r="E110" i="11"/>
  <c r="B146" i="11"/>
  <c r="E188" i="11"/>
  <c r="C146" i="11"/>
  <c r="E85" i="11"/>
  <c r="D52" i="11"/>
  <c r="E52" i="11" s="1"/>
  <c r="D38" i="3"/>
  <c r="D20" i="3"/>
  <c r="D28" i="12"/>
  <c r="D38" i="12" s="1"/>
  <c r="D14" i="11"/>
  <c r="E14" i="11" s="1"/>
  <c r="E17" i="11"/>
  <c r="E18" i="11"/>
  <c r="E19" i="11"/>
  <c r="E20" i="11"/>
  <c r="E21" i="11"/>
  <c r="E15" i="11"/>
  <c r="C17" i="3"/>
  <c r="C14" i="3"/>
  <c r="C11" i="3"/>
  <c r="C9" i="3"/>
  <c r="C7" i="3"/>
  <c r="B11" i="3"/>
  <c r="B14" i="3"/>
  <c r="B17" i="3"/>
  <c r="B20" i="12"/>
  <c r="B22" i="12"/>
  <c r="B23" i="12"/>
  <c r="E146" i="11" l="1"/>
  <c r="E35" i="11"/>
  <c r="D34" i="11"/>
  <c r="E34" i="11" s="1"/>
  <c r="E73" i="11"/>
  <c r="D67" i="11"/>
  <c r="D13" i="11"/>
  <c r="E13" i="11" s="1"/>
  <c r="B24" i="12"/>
  <c r="C20" i="3"/>
  <c r="B26" i="12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8" i="4"/>
  <c r="F8" i="4"/>
  <c r="G7" i="4"/>
  <c r="F7" i="4"/>
  <c r="G36" i="3"/>
  <c r="G34" i="3"/>
  <c r="F34" i="3"/>
  <c r="G33" i="3"/>
  <c r="F33" i="3"/>
  <c r="G31" i="3"/>
  <c r="F31" i="3"/>
  <c r="G30" i="3"/>
  <c r="F30" i="3"/>
  <c r="G28" i="3"/>
  <c r="F28" i="3"/>
  <c r="G26" i="3"/>
  <c r="F26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D66" i="11" l="1"/>
  <c r="E66" i="11" s="1"/>
  <c r="E67" i="11"/>
  <c r="D12" i="11"/>
  <c r="E12" i="11" s="1"/>
  <c r="D6" i="8"/>
  <c r="E6" i="8"/>
  <c r="D8" i="8"/>
  <c r="E8" i="8"/>
  <c r="D10" i="8"/>
  <c r="E10" i="8"/>
  <c r="D17" i="8"/>
  <c r="E17" i="8"/>
  <c r="D19" i="8"/>
  <c r="E19" i="8"/>
  <c r="B19" i="8"/>
  <c r="B17" i="8"/>
  <c r="B10" i="8"/>
  <c r="B8" i="8"/>
  <c r="B6" i="8"/>
  <c r="D18" i="2"/>
  <c r="E18" i="2"/>
  <c r="D20" i="2"/>
  <c r="E20" i="2"/>
  <c r="B20" i="2"/>
  <c r="B18" i="2"/>
  <c r="D9" i="2"/>
  <c r="E9" i="2"/>
  <c r="D11" i="2"/>
  <c r="E11" i="2"/>
  <c r="B11" i="2"/>
  <c r="B9" i="2"/>
  <c r="C25" i="3"/>
  <c r="E25" i="3"/>
  <c r="C27" i="3"/>
  <c r="E27" i="3"/>
  <c r="C29" i="3"/>
  <c r="E29" i="3"/>
  <c r="C32" i="3"/>
  <c r="E32" i="3"/>
  <c r="C35" i="3"/>
  <c r="E35" i="3"/>
  <c r="B35" i="3"/>
  <c r="B32" i="3"/>
  <c r="B29" i="3"/>
  <c r="B27" i="3"/>
  <c r="B25" i="3"/>
  <c r="E7" i="3"/>
  <c r="E9" i="3"/>
  <c r="E11" i="3"/>
  <c r="E14" i="3"/>
  <c r="E17" i="3"/>
  <c r="B7" i="3"/>
  <c r="B20" i="3" s="1"/>
  <c r="E23" i="12"/>
  <c r="C38" i="3" l="1"/>
  <c r="B38" i="3"/>
  <c r="B23" i="8"/>
  <c r="B17" i="2"/>
  <c r="B24" i="2" s="1"/>
  <c r="E38" i="3"/>
  <c r="E20" i="3"/>
  <c r="G22" i="12"/>
  <c r="F23" i="12"/>
  <c r="G23" i="12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G6" i="4"/>
  <c r="F6" i="4"/>
  <c r="G35" i="3"/>
  <c r="F35" i="3"/>
  <c r="G32" i="3"/>
  <c r="F32" i="3"/>
  <c r="F29" i="3"/>
  <c r="G29" i="3"/>
  <c r="G27" i="3"/>
  <c r="F27" i="3"/>
  <c r="G25" i="3"/>
  <c r="F25" i="3"/>
  <c r="F17" i="3"/>
  <c r="G17" i="3"/>
  <c r="G14" i="3"/>
  <c r="F14" i="3"/>
  <c r="G11" i="3"/>
  <c r="F11" i="3"/>
  <c r="G9" i="3"/>
  <c r="F9" i="3"/>
  <c r="G7" i="3"/>
  <c r="F7" i="3"/>
  <c r="D23" i="8"/>
  <c r="E13" i="8"/>
  <c r="D8" i="2"/>
  <c r="D14" i="2" s="1"/>
  <c r="E23" i="8"/>
  <c r="D13" i="8"/>
  <c r="B13" i="8"/>
  <c r="E17" i="2"/>
  <c r="D17" i="2"/>
  <c r="B8" i="2"/>
  <c r="F22" i="12" s="1"/>
  <c r="C36" i="12"/>
  <c r="E36" i="12"/>
  <c r="G36" i="12" s="1"/>
  <c r="B27" i="12" l="1"/>
  <c r="G23" i="8"/>
  <c r="F23" i="8"/>
  <c r="G13" i="8"/>
  <c r="F13" i="8"/>
  <c r="E24" i="2"/>
  <c r="F17" i="2"/>
  <c r="G17" i="2"/>
  <c r="E14" i="2"/>
  <c r="G8" i="2"/>
  <c r="F8" i="2"/>
  <c r="B14" i="2"/>
  <c r="F11" i="4"/>
  <c r="G11" i="4"/>
  <c r="F38" i="3"/>
  <c r="G38" i="3"/>
  <c r="F20" i="3"/>
  <c r="G20" i="3"/>
  <c r="D24" i="2"/>
  <c r="F36" i="12"/>
  <c r="C26" i="12"/>
  <c r="C27" i="12"/>
  <c r="C24" i="12"/>
  <c r="C20" i="12"/>
  <c r="F18" i="12" l="1"/>
  <c r="F19" i="12"/>
  <c r="G24" i="2"/>
  <c r="F24" i="2"/>
  <c r="G14" i="2"/>
  <c r="F14" i="2"/>
  <c r="C28" i="12"/>
  <c r="C38" i="12" s="1"/>
  <c r="E24" i="12"/>
  <c r="E27" i="12" l="1"/>
  <c r="F17" i="12"/>
  <c r="F16" i="12"/>
  <c r="B28" i="12"/>
  <c r="E26" i="12"/>
  <c r="E20" i="12"/>
  <c r="G20" i="12" l="1"/>
  <c r="F20" i="12"/>
  <c r="F26" i="12"/>
  <c r="G26" i="12"/>
  <c r="F27" i="12"/>
  <c r="G27" i="12"/>
  <c r="E28" i="12"/>
  <c r="E38" i="12" s="1"/>
</calcChain>
</file>

<file path=xl/sharedStrings.xml><?xml version="1.0" encoding="utf-8"?>
<sst xmlns="http://schemas.openxmlformats.org/spreadsheetml/2006/main" count="473" uniqueCount="221">
  <si>
    <t>A. RAČUN PRIHODA I RASHODA</t>
  </si>
  <si>
    <t>6 Prihodi poslovanja</t>
  </si>
  <si>
    <t>63 Pomoći iz inozemstva i od subjekata unutar općeg proračuna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</si>
  <si>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</si>
  <si>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</si>
  <si>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</si>
  <si>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</si>
  <si>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</si>
  <si>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</si>
  <si>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</si>
  <si>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</si>
  <si>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</si>
  <si>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</si>
  <si>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</si>
  <si>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</si>
  <si>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</si>
  <si>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</si>
  <si>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</si>
  <si>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</si>
  <si>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</si>
  <si>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</si>
  <si>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</si>
  <si>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</si>
  <si>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</si>
  <si>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</si>
  <si>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</si>
  <si>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</si>
  <si>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</si>
  <si>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</si>
  <si>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</si>
  <si>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</si>
  <si>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</si>
  <si>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</si>
  <si>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</si>
  <si>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</si>
  <si>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</si>
  <si>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</si>
  <si>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</si>
  <si>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</si>
  <si>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</si>
  <si>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</si>
  <si>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</si>
  <si>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</si>
  <si>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</si>
  <si>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</si>
  <si>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</si>
  <si>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</si>
  <si>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</si>
  <si>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</si>
  <si>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</si>
  <si>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</si>
  <si>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</si>
  <si>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</si>
  <si>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</si>
  <si>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</si>
  <si>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</si>
  <si>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</si>
  <si>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</si>
  <si>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</si>
  <si>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</si>
  <si>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</si>
  <si>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</si>
  <si>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</si>
  <si>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</si>
  <si>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</si>
  <si>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</si>
  <si>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</si>
  <si>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</si>
  <si>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</si>
  <si>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</si>
  <si>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</si>
  <si>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</si>
  <si>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</si>
  <si>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</si>
  <si>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</si>
  <si>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</si>
  <si>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</si>
  <si>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</si>
  <si>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</si>
  <si>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</si>
  <si>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09 Obrazovanje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</si>
  <si>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</si>
  <si>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</si>
  <si>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</si>
  <si>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</si>
  <si>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</si>
  <si>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</si>
  <si>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</si>
  <si>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</si>
  <si>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</si>
  <si>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</si>
  <si>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</si>
  <si>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</si>
  <si>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</si>
  <si>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</si>
  <si>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</si>
  <si>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 xml:space="preserve">PRIHODI I PRIMICI </t>
  </si>
  <si>
    <t>D. SREDSTVA IZ PRETHODNIH GODINA</t>
  </si>
  <si>
    <t>3113 Plaće za prekovremeni rad</t>
  </si>
  <si>
    <t>Izvor: 11 Opći prihodi i primici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</si>
  <si>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</si>
  <si>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</si>
  <si>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</si>
  <si>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</si>
  <si>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</si>
  <si>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</si>
  <si>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</si>
  <si>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</si>
  <si>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</si>
  <si>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</si>
  <si>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</si>
  <si>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</si>
  <si>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</si>
  <si>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</si>
  <si>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091 Predškolsko i osnovno obrazovanje</t>
  </si>
  <si>
    <t>095 Obrazovanje koje se ne može definirati po stupnju</t>
  </si>
  <si>
    <t>098 Usluge obrazovanja koje nisu drugdje svrstane</t>
  </si>
  <si>
    <t>842 Primljeni krediti i zajmovi od kreditnih i ostalih financijskih institucija u javnom sektoru</t>
  </si>
  <si>
    <t>Indeks 
%</t>
  </si>
  <si>
    <t>Indeks
 %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</si>
  <si>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</si>
  <si>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</si>
  <si>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</si>
  <si>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</si>
  <si>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</si>
  <si>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</si>
  <si>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</si>
  <si>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</si>
  <si>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</si>
  <si>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</si>
  <si>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</si>
  <si>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542 Otplata glavnice primljenih kredita i zajmova od kreditnih i ostalih financijskih institucija u javnom sektoru</t>
  </si>
  <si>
    <t>5422 Otplata glavnice primljenih kredita od kreditnih institucija u javnom sektoru</t>
  </si>
  <si>
    <t>VIŠAK PRIHODA NAD RASHODIMA za raspodjelu (preneseni)</t>
  </si>
  <si>
    <t>MANJAK PRIHODA NAD RASHODIMA za pokriće (preneseni)</t>
  </si>
  <si>
    <t>636 Pomoći proračunskim korisnicma iz proračuna koji im nije nadležan</t>
  </si>
  <si>
    <t>67 Prihodi iz nadležnog proračuna i od HZZO-a temeljem ugovornih obveza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</si>
  <si>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</si>
  <si>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</si>
  <si>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</si>
  <si>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</si>
  <si>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</si>
  <si>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</si>
  <si>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</si>
  <si>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</si>
  <si>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</si>
  <si>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</si>
  <si>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</si>
  <si>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</si>
  <si>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</si>
  <si>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</si>
  <si>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</si>
  <si>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</si>
  <si>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</si>
  <si>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</si>
  <si>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</si>
  <si>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</si>
  <si>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</si>
  <si>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</si>
  <si>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OSNOVNE ŠKOLE VINICA</t>
  </si>
  <si>
    <t>14120 OSNOVNA ŠKOLA VINICA</t>
  </si>
  <si>
    <t>Glava: 15-2 OSNOVNO ŠKOLSKO OBRAZOVANJE</t>
  </si>
  <si>
    <t>Razdjel: 15 UPRAVNI ODJEL ZA PROSVJETU, KULTURU I SPORT</t>
  </si>
  <si>
    <t>T114017 Asistenti u nastavi</t>
  </si>
  <si>
    <t>Program: 1210 JAVNE POTREBE U OBRAZOVANJU IZNAD ZAKONSKOG STANDARDA</t>
  </si>
  <si>
    <t>A121016 Programi u školstvu iznad zakonskog standarda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</si>
  <si>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</si>
  <si>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</si>
  <si>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</si>
  <si>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</si>
  <si>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T121001 Školski medni dan</t>
  </si>
  <si>
    <t>Program: 1230 ZAKONSKI STANDARD JAVNIH USTANOVA OŠ</t>
  </si>
  <si>
    <t>A123001 Odgojnoobrazovno, administrativno i tehničko osoblje</t>
  </si>
  <si>
    <t>K123001 Izgradnja i održavanje školskih objekata</t>
  </si>
  <si>
    <t>6=5/2*100</t>
  </si>
  <si>
    <t>7=5/4*100</t>
  </si>
  <si>
    <t>5=4/3*100</t>
  </si>
  <si>
    <t>____________________</t>
  </si>
  <si>
    <t>Rashodi i izdaci u Posebnom dijelu Financijskog plana iskazani po organizacijskoj i programskoj klasifikaciji, izvršeni su kako slijedi:</t>
  </si>
  <si>
    <t xml:space="preserve">PREDSJEDNICA ŠKOLSKOG ODBORA: </t>
  </si>
  <si>
    <t>Članak 4.</t>
  </si>
  <si>
    <t>-</t>
  </si>
  <si>
    <t>34 Financijski rasodi</t>
  </si>
  <si>
    <t>Ostvarenje / izvršenje 
2024.</t>
  </si>
  <si>
    <t>6614 Prihodi od prodaje proizvoda i robe</t>
  </si>
  <si>
    <t>324 Naknade troškova osobama izvan radnog odnosa</t>
  </si>
  <si>
    <t>3241 Naknade troškova osobama izvan radnog odnosa</t>
  </si>
  <si>
    <t>3295 Pristojbe i naknade</t>
  </si>
  <si>
    <t>3722 Naknade građanima i kućanstvima u naravi</t>
  </si>
  <si>
    <t>3811 Tekuće donacije u novcu</t>
  </si>
  <si>
    <t>45 Rashodi za dodatna ulaganja na nefinancijskoj imovini</t>
  </si>
  <si>
    <t>451 Dodatna ulaganja na građevinskim objektima</t>
  </si>
  <si>
    <t>4511 Dodatna ulaganja na građevinskim objektima</t>
  </si>
  <si>
    <t>Ljiljana Pavlović</t>
  </si>
  <si>
    <t>PRIJEDLOG GODIŠNJEG IZVJEŠTAJA O IZVRŠENJU FINANCIJSKOG PLANA</t>
  </si>
  <si>
    <t>Program: 1140 PROGRAMI EUROPSKIH POSLOVA</t>
  </si>
  <si>
    <t>ZA 2025. GODINU</t>
  </si>
  <si>
    <t xml:space="preserve">Sažetak godišnjeg izvještaja o izvršenju Financijskog plana za 2025. godinu izgleda kako slijedi: </t>
  </si>
  <si>
    <t>Ostvarenje / izvršenje 
2025.</t>
  </si>
  <si>
    <t>Tekući plan
2025.</t>
  </si>
  <si>
    <t>Rebalans
2025.</t>
  </si>
  <si>
    <t>Ostvarenje/                                     izvršenje 
2024.</t>
  </si>
  <si>
    <t>Ostvarenje/               izvršenje 
2025.</t>
  </si>
  <si>
    <t xml:space="preserve">Prihodi i rashodi te primici i izdaci ostvareni su, odnosno izvršeni u 2025. godini u Računu prihoda i rashoda i Računu financiranja, uz usporedbu prethodne godine, kako slijedi: </t>
  </si>
  <si>
    <t>6392 Kapitalni prijenosi između proračunskih korisnika istog proračuna</t>
  </si>
  <si>
    <t>6394 Kapitalni prijenosi između proračunskih korisnika istog proračuna temeljem prijenosa EU sredstava</t>
  </si>
  <si>
    <t>3114 Plaće za posebne uvjete rada</t>
  </si>
  <si>
    <t>K114032 OŠ Vinica, PŠ Ladanje Gornje - NPOO</t>
  </si>
  <si>
    <t xml:space="preserve">423 Rashodi za dodatna ulaganja na nefinancijskoj imovini </t>
  </si>
  <si>
    <t>Izvor: 51 Programi Unije</t>
  </si>
  <si>
    <t>3225 Sitni inventar i autogume</t>
  </si>
  <si>
    <t xml:space="preserve">Rebalans 2025. </t>
  </si>
  <si>
    <t xml:space="preserve">Tekući plan 2025. </t>
  </si>
  <si>
    <t>Ostvarenje /                    izvršenje 
2025.</t>
  </si>
  <si>
    <t>6361 Tekuće pomoći proračunskim korisnicima iz proračuna koji im nije nadležan</t>
  </si>
  <si>
    <t>6362 Kapitalne pomoći proračunskim korisnicima iz proračuna koji im nije nadležan</t>
  </si>
  <si>
    <t>Godišnji izvještaj o izvršenju Financijskog plana Osnovne škole Vinica za 2025. godinu objavljuje se na mrežnim stranicama Škole.</t>
  </si>
  <si>
    <t>KLASA: 400-04/26-01/1</t>
  </si>
  <si>
    <t>URBROJ: 2186-142-01-26-06</t>
  </si>
  <si>
    <r>
      <t>Temeljem odredbi članka 86. st. 1.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104/24) i članka 68</t>
    </r>
    <r>
      <rPr>
        <sz val="12"/>
        <rFont val="Times New Roman"/>
        <family val="1"/>
        <charset val="238"/>
      </rPr>
      <t xml:space="preserve">. </t>
    </r>
    <r>
      <rPr>
        <sz val="12"/>
        <color theme="1"/>
        <rFont val="Times New Roman"/>
        <family val="1"/>
        <charset val="238"/>
      </rPr>
      <t xml:space="preserve">Statuta </t>
    </r>
    <r>
      <rPr>
        <sz val="12"/>
        <rFont val="Times New Roman"/>
        <family val="1"/>
        <charset val="238"/>
      </rPr>
      <t xml:space="preserve">Osnovne škole Vinica, Školski odbor Osnovne škole Vinica na sjednici održanoj 30. ožujka 2026. godine, </t>
    </r>
    <r>
      <rPr>
        <sz val="12"/>
        <color theme="1"/>
        <rFont val="Times New Roman"/>
        <family val="1"/>
        <charset val="238"/>
      </rPr>
      <t>donosi:</t>
    </r>
  </si>
  <si>
    <t>Vinica, 30.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</si>
</sst>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5"/>
      <name val="Times New Roman"/>
      <family val="1"/>
      <charset val="238"/>
    </font>
    <font>
      <b/>
      <sz val="10"/>
      <color rgb="FF0070C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65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1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2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4" fontId="21" fillId="34" borderId="0" xfId="0" applyNumberFormat="1" applyFont="1" applyFill="1" applyAlignment="1">
      <alignment horizontal="right" wrapText="1" inden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43" fillId="34" borderId="0" xfId="0" applyFont="1" applyFill="1" applyAlignment="1">
      <alignment horizontal="left" wrapText="1" indent="3"/>
    </xf>
    <xf numFmtId="4" fontId="43" fillId="34" borderId="0" xfId="0" applyNumberFormat="1" applyFont="1" applyFill="1" applyAlignment="1">
      <alignment horizontal="right" wrapText="1" indent="1"/>
    </xf>
    <xf numFmtId="0" fontId="44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7" fillId="35" borderId="0" xfId="0" applyFont="1" applyFill="1"/>
    <xf numFmtId="0" fontId="48" fillId="35" borderId="0" xfId="0" applyFont="1" applyFill="1" applyAlignment="1">
      <alignment horizontal="center"/>
    </xf>
    <xf numFmtId="164" fontId="48" fillId="35" borderId="0" xfId="0" applyNumberFormat="1" applyFont="1" applyFill="1" applyAlignment="1">
      <alignment horizontal="center"/>
    </xf>
    <xf numFmtId="0" fontId="48" fillId="0" borderId="0" xfId="0" applyFont="1"/>
    <xf numFmtId="0" fontId="46" fillId="35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0" fontId="26" fillId="34" borderId="0" xfId="0" applyFont="1" applyFill="1" applyAlignment="1">
      <alignment horizontal="left" wrapText="1" indent="1"/>
    </xf>
    <xf numFmtId="0" fontId="21" fillId="33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1"/>
    </xf>
    <xf numFmtId="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horizontal="left" wrapText="1" indent="1"/>
    </xf>
    <xf numFmtId="0" fontId="50" fillId="34" borderId="0" xfId="0" applyFont="1" applyFill="1" applyBorder="1" applyAlignment="1">
      <alignment horizontal="left" wrapText="1" indent="3"/>
    </xf>
    <xf numFmtId="4" fontId="50" fillId="34" borderId="0" xfId="0" applyNumberFormat="1" applyFont="1" applyFill="1" applyBorder="1" applyAlignment="1">
      <alignment horizontal="right" wrapText="1" indent="1"/>
    </xf>
    <xf numFmtId="4" fontId="50" fillId="34" borderId="0" xfId="0" applyNumberFormat="1" applyFont="1" applyFill="1" applyBorder="1" applyAlignment="1">
      <alignment horizontal="left" wrapText="1" indent="1"/>
    </xf>
    <xf numFmtId="0" fontId="33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31" fillId="34" borderId="0" xfId="0" applyFont="1" applyFill="1"/>
    <xf numFmtId="0" fontId="19" fillId="34" borderId="0" xfId="0" applyFont="1" applyFill="1" applyAlignment="1">
      <alignment horizontal="left" indent="1"/>
    </xf>
    <xf numFmtId="0" fontId="23" fillId="34" borderId="0" xfId="0" applyFont="1" applyFill="1" applyAlignment="1">
      <alignment horizontal="left" indent="1"/>
    </xf>
    <xf numFmtId="0" fontId="45" fillId="34" borderId="0" xfId="0" applyFont="1" applyFill="1"/>
    <xf numFmtId="0" fontId="25" fillId="34" borderId="0" xfId="0" applyFont="1" applyFill="1" applyAlignment="1">
      <alignment horizontal="left" indent="1"/>
    </xf>
    <xf numFmtId="4" fontId="39" fillId="0" borderId="0" xfId="0" applyNumberFormat="1" applyFont="1"/>
    <xf numFmtId="4" fontId="26" fillId="35" borderId="0" xfId="0" applyNumberFormat="1" applyFont="1" applyFill="1" applyAlignment="1">
      <alignment horizontal="right" vertical="center" wrapText="1"/>
    </xf>
    <xf numFmtId="4" fontId="21" fillId="35" borderId="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center"/>
    </xf>
    <xf numFmtId="4" fontId="27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4" fontId="24" fillId="0" borderId="0" xfId="0" applyNumberFormat="1" applyFont="1" applyAlignment="1">
      <alignment horizontal="right" wrapText="1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center" vertical="center" wrapText="1"/>
    </xf>
    <xf numFmtId="0" fontId="33" fillId="35" borderId="0" xfId="0" applyFont="1" applyFill="1" applyAlignment="1">
      <alignment horizontal="center"/>
    </xf>
    <xf numFmtId="0" fontId="49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6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19" zoomScaleNormal="100" workbookViewId="0">
      <selection sqref="A1:G1"/>
    </sheetView>
  </sheetViews>
  <sheetFormatPr defaultColWidth="8.88671875" defaultRowHeight="15.6" x14ac:dyDescent="0.3"/>
  <cols>
    <col min="1" max="1" width="70.5546875" style="14" customWidth="1"/>
    <col min="2" max="5" width="18.33203125" style="14" customWidth="1"/>
    <col min="6" max="6" width="8.6640625" style="42" bestFit="1" customWidth="1"/>
    <col min="7" max="7" width="9" style="42" customWidth="1"/>
    <col min="8" max="8" width="8.88671875" style="14"/>
    <col min="9" max="9" width="15.44140625" style="14" bestFit="1" customWidth="1"/>
    <col min="10" max="16384" width="8.88671875" style="14"/>
  </cols>
  <sheetData>
    <row r="1" spans="1:13" ht="74.25" customHeight="1" x14ac:dyDescent="0.3">
      <c r="A1" s="155" t="s">
        <v>219</v>
      </c>
      <c r="B1" s="155"/>
      <c r="C1" s="155"/>
      <c r="D1" s="155"/>
      <c r="E1" s="155"/>
      <c r="F1" s="155"/>
      <c r="G1" s="155"/>
      <c r="H1" s="142"/>
      <c r="I1" s="142"/>
      <c r="J1" s="142"/>
      <c r="K1" s="142"/>
      <c r="L1" s="142"/>
      <c r="M1" s="142"/>
    </row>
    <row r="2" spans="1:13" ht="18.600000000000001" x14ac:dyDescent="0.3">
      <c r="A2" s="156" t="s">
        <v>194</v>
      </c>
      <c r="B2" s="156"/>
      <c r="C2" s="156"/>
      <c r="D2" s="156"/>
      <c r="E2" s="156"/>
      <c r="F2" s="156"/>
      <c r="G2" s="156"/>
      <c r="H2" s="142"/>
      <c r="I2" s="142"/>
      <c r="J2" s="142"/>
      <c r="K2" s="142"/>
      <c r="L2" s="142"/>
      <c r="M2" s="142"/>
    </row>
    <row r="3" spans="1:13" ht="18.600000000000001" x14ac:dyDescent="0.3">
      <c r="A3" s="157" t="s">
        <v>159</v>
      </c>
      <c r="B3" s="157"/>
      <c r="C3" s="157"/>
      <c r="D3" s="157"/>
      <c r="E3" s="157"/>
      <c r="F3" s="157"/>
      <c r="G3" s="157"/>
      <c r="H3" s="142"/>
      <c r="I3" s="142"/>
      <c r="J3" s="142"/>
      <c r="K3" s="142"/>
      <c r="L3" s="142"/>
      <c r="M3" s="142"/>
    </row>
    <row r="4" spans="1:13" ht="18.600000000000001" x14ac:dyDescent="0.3">
      <c r="A4" s="156" t="s">
        <v>196</v>
      </c>
      <c r="B4" s="156"/>
      <c r="C4" s="156"/>
      <c r="D4" s="156"/>
      <c r="E4" s="156"/>
      <c r="F4" s="156"/>
      <c r="G4" s="156"/>
      <c r="H4" s="142"/>
      <c r="I4" s="142"/>
      <c r="J4" s="142"/>
      <c r="K4" s="142"/>
      <c r="L4" s="142"/>
      <c r="M4" s="142"/>
    </row>
    <row r="5" spans="1:13" ht="9.75" customHeight="1" x14ac:dyDescent="0.4">
      <c r="A5" s="15"/>
      <c r="B5" s="15"/>
      <c r="C5" s="15"/>
      <c r="D5" s="15"/>
      <c r="E5" s="15"/>
      <c r="F5" s="35"/>
      <c r="G5" s="35"/>
    </row>
    <row r="6" spans="1:13" ht="18.600000000000001" x14ac:dyDescent="0.3">
      <c r="A6" s="156" t="s">
        <v>85</v>
      </c>
      <c r="B6" s="156"/>
      <c r="C6" s="156"/>
      <c r="D6" s="156"/>
      <c r="E6" s="156"/>
      <c r="F6" s="156"/>
      <c r="G6" s="156"/>
    </row>
    <row r="7" spans="1:13" ht="6.75" customHeight="1" x14ac:dyDescent="0.3">
      <c r="A7" s="16"/>
      <c r="B7" s="16"/>
      <c r="C7" s="16"/>
      <c r="D7" s="16"/>
      <c r="E7" s="16"/>
      <c r="F7" s="34"/>
      <c r="G7" s="34"/>
      <c r="K7" s="29"/>
    </row>
    <row r="8" spans="1:13" x14ac:dyDescent="0.3">
      <c r="A8" s="158" t="s">
        <v>86</v>
      </c>
      <c r="B8" s="158"/>
      <c r="C8" s="158"/>
      <c r="D8" s="158"/>
      <c r="E8" s="158"/>
      <c r="F8" s="158"/>
      <c r="G8" s="158"/>
    </row>
    <row r="9" spans="1:13" ht="13.95" customHeight="1" x14ac:dyDescent="0.3">
      <c r="A9" s="17"/>
      <c r="B9" s="17"/>
      <c r="C9" s="17"/>
      <c r="D9" s="17"/>
      <c r="E9" s="17"/>
      <c r="F9" s="36"/>
      <c r="G9" s="36"/>
    </row>
    <row r="10" spans="1:13" x14ac:dyDescent="0.3">
      <c r="A10" s="159" t="s">
        <v>197</v>
      </c>
      <c r="B10" s="159"/>
      <c r="C10" s="159"/>
      <c r="D10" s="159"/>
      <c r="E10" s="159"/>
      <c r="F10" s="159"/>
      <c r="G10" s="159"/>
    </row>
    <row r="11" spans="1:13" x14ac:dyDescent="0.3">
      <c r="A11" s="121"/>
      <c r="B11" s="121"/>
      <c r="C11" s="121"/>
      <c r="D11" s="141"/>
      <c r="E11" s="121"/>
      <c r="F11" s="121"/>
      <c r="G11" s="121"/>
    </row>
    <row r="12" spans="1:13" s="125" customFormat="1" x14ac:dyDescent="0.3">
      <c r="A12" s="122" t="s">
        <v>157</v>
      </c>
      <c r="B12" s="123"/>
      <c r="C12" s="123"/>
      <c r="D12" s="123"/>
      <c r="E12" s="123"/>
      <c r="F12" s="124"/>
      <c r="G12" s="124"/>
    </row>
    <row r="13" spans="1:13" s="29" customFormat="1" ht="28.95" customHeight="1" x14ac:dyDescent="0.3">
      <c r="A13" s="28" t="s">
        <v>87</v>
      </c>
      <c r="B13" s="28" t="s">
        <v>183</v>
      </c>
      <c r="C13" s="28" t="s">
        <v>200</v>
      </c>
      <c r="D13" s="28" t="s">
        <v>199</v>
      </c>
      <c r="E13" s="28" t="s">
        <v>198</v>
      </c>
      <c r="F13" s="37" t="s">
        <v>118</v>
      </c>
      <c r="G13" s="37" t="s">
        <v>119</v>
      </c>
    </row>
    <row r="14" spans="1:13" s="18" customFormat="1" ht="8.25" customHeight="1" thickBot="1" x14ac:dyDescent="0.25">
      <c r="A14" s="82">
        <v>1</v>
      </c>
      <c r="B14" s="82">
        <v>2</v>
      </c>
      <c r="C14" s="82">
        <v>3</v>
      </c>
      <c r="D14" s="82">
        <v>4</v>
      </c>
      <c r="E14" s="82">
        <v>5</v>
      </c>
      <c r="F14" s="83" t="s">
        <v>174</v>
      </c>
      <c r="G14" s="83" t="s">
        <v>175</v>
      </c>
    </row>
    <row r="15" spans="1:13" ht="18" customHeight="1" thickTop="1" x14ac:dyDescent="0.3">
      <c r="A15" s="26" t="s">
        <v>0</v>
      </c>
      <c r="B15" s="27"/>
      <c r="C15" s="27"/>
      <c r="D15" s="27"/>
      <c r="E15" s="27"/>
      <c r="F15" s="41"/>
      <c r="G15" s="41"/>
    </row>
    <row r="16" spans="1:13" ht="18" customHeight="1" x14ac:dyDescent="0.3">
      <c r="A16" s="20" t="s">
        <v>1</v>
      </c>
      <c r="B16" s="21">
        <v>1486018.98</v>
      </c>
      <c r="C16" s="21">
        <v>1897904</v>
      </c>
      <c r="D16" s="21">
        <v>1897904</v>
      </c>
      <c r="E16" s="21">
        <v>1616480.38</v>
      </c>
      <c r="F16" s="38">
        <f>IFERROR(E16/B16*100,"-")</f>
        <v>108.7792552959182</v>
      </c>
      <c r="G16" s="38">
        <f>E16/D16*100</f>
        <v>85.171872760687577</v>
      </c>
      <c r="I16" s="19"/>
    </row>
    <row r="17" spans="1:9" ht="18" customHeight="1" x14ac:dyDescent="0.3">
      <c r="A17" s="20" t="s">
        <v>13</v>
      </c>
      <c r="B17" s="21">
        <v>0</v>
      </c>
      <c r="C17" s="21">
        <v>0</v>
      </c>
      <c r="D17" s="21">
        <v>0</v>
      </c>
      <c r="E17" s="21">
        <v>0</v>
      </c>
      <c r="F17" s="38" t="str">
        <f>IFERROR(E17/B17*100,"-")</f>
        <v>-</v>
      </c>
      <c r="G17" s="38" t="s">
        <v>181</v>
      </c>
    </row>
    <row r="18" spans="1:9" ht="18" customHeight="1" x14ac:dyDescent="0.3">
      <c r="A18" s="20" t="s">
        <v>15</v>
      </c>
      <c r="B18" s="21">
        <v>1433019.42</v>
      </c>
      <c r="C18" s="21">
        <v>1743673</v>
      </c>
      <c r="D18" s="21">
        <v>1743673</v>
      </c>
      <c r="E18" s="21">
        <v>1692654.51</v>
      </c>
      <c r="F18" s="38">
        <f>IFERROR(E18/B18*100,"-")</f>
        <v>118.11804406670218</v>
      </c>
      <c r="G18" s="38">
        <f>E18/D18*100</f>
        <v>97.07407925683313</v>
      </c>
    </row>
    <row r="19" spans="1:9" ht="18" customHeight="1" x14ac:dyDescent="0.3">
      <c r="A19" s="20" t="s">
        <v>56</v>
      </c>
      <c r="B19" s="21">
        <v>45107.15</v>
      </c>
      <c r="C19" s="21">
        <v>167090</v>
      </c>
      <c r="D19" s="21">
        <v>167090</v>
      </c>
      <c r="E19" s="21">
        <v>56527.83</v>
      </c>
      <c r="F19" s="38">
        <f>IFERROR(E19/B19*100,"-")</f>
        <v>125.31900153301638</v>
      </c>
      <c r="G19" s="38">
        <f>E19/D19*100</f>
        <v>33.830767849661861</v>
      </c>
    </row>
    <row r="20" spans="1:9" x14ac:dyDescent="0.3">
      <c r="A20" s="70" t="s">
        <v>88</v>
      </c>
      <c r="B20" s="71">
        <f>B16+B17-B18-B19</f>
        <v>7892.4100000000544</v>
      </c>
      <c r="C20" s="71">
        <f>C16+C17-C18-C19</f>
        <v>-12859</v>
      </c>
      <c r="D20" s="71">
        <f>D16+D17-D18-D19</f>
        <v>-12859</v>
      </c>
      <c r="E20" s="71">
        <f>E16+E17-E18-E19</f>
        <v>-132701.96000000014</v>
      </c>
      <c r="F20" s="38">
        <f>IFERROR(E20/B20*100,"-")</f>
        <v>-1681.3870541444151</v>
      </c>
      <c r="G20" s="38">
        <f>E20/D20*100</f>
        <v>1031.97729216891</v>
      </c>
      <c r="I20" s="19"/>
    </row>
    <row r="21" spans="1:9" x14ac:dyDescent="0.3">
      <c r="A21" s="26" t="s">
        <v>64</v>
      </c>
      <c r="B21" s="68"/>
      <c r="C21" s="68"/>
      <c r="D21" s="68"/>
      <c r="E21" s="68"/>
      <c r="F21" s="69"/>
      <c r="G21" s="69"/>
      <c r="H21" s="38"/>
    </row>
    <row r="22" spans="1:9" x14ac:dyDescent="0.3">
      <c r="A22" s="20" t="s">
        <v>65</v>
      </c>
      <c r="B22" s="21">
        <f>'Rač fin-Tablica 4.'!B7</f>
        <v>0</v>
      </c>
      <c r="C22" s="21">
        <v>0</v>
      </c>
      <c r="D22" s="21">
        <v>0</v>
      </c>
      <c r="E22" s="21">
        <v>0</v>
      </c>
      <c r="F22" s="38" t="str">
        <f>IFERROR(E22/B22*100,"-")</f>
        <v>-</v>
      </c>
      <c r="G22" s="38" t="str">
        <f>IFERROR(E22/#REF!*100,"-")</f>
        <v>-</v>
      </c>
    </row>
    <row r="23" spans="1:9" x14ac:dyDescent="0.3">
      <c r="A23" s="20" t="s">
        <v>69</v>
      </c>
      <c r="B23" s="21">
        <f>'Rač fin-Tablica 4.'!B16</f>
        <v>0</v>
      </c>
      <c r="C23" s="21">
        <v>0</v>
      </c>
      <c r="D23" s="21">
        <v>0</v>
      </c>
      <c r="E23" s="21">
        <f>'Rač fin-Tablica 4.'!E16</f>
        <v>0</v>
      </c>
      <c r="F23" s="38" t="str">
        <f>IFERROR(E23/B23*100,"-")</f>
        <v>-</v>
      </c>
      <c r="G23" s="38" t="str">
        <f>IFERROR(E23/#REF!*100,"-")</f>
        <v>-</v>
      </c>
      <c r="I23" s="19"/>
    </row>
    <row r="24" spans="1:9" x14ac:dyDescent="0.3">
      <c r="A24" s="70" t="s">
        <v>89</v>
      </c>
      <c r="B24" s="71">
        <f>B22-B23</f>
        <v>0</v>
      </c>
      <c r="C24" s="71">
        <f t="shared" ref="C24:D24" si="0">C22-C23</f>
        <v>0</v>
      </c>
      <c r="D24" s="71">
        <f t="shared" si="0"/>
        <v>0</v>
      </c>
      <c r="E24" s="71">
        <f t="shared" ref="E24" si="1">E22-E23</f>
        <v>0</v>
      </c>
      <c r="F24" s="72"/>
      <c r="G24" s="72"/>
    </row>
    <row r="25" spans="1:9" x14ac:dyDescent="0.3">
      <c r="A25" s="26" t="s">
        <v>144</v>
      </c>
      <c r="B25" s="73"/>
      <c r="C25" s="73"/>
      <c r="D25" s="73"/>
      <c r="E25" s="73"/>
      <c r="F25" s="74"/>
      <c r="G25" s="74"/>
    </row>
    <row r="26" spans="1:9" x14ac:dyDescent="0.3">
      <c r="A26" s="20" t="s">
        <v>96</v>
      </c>
      <c r="B26" s="25">
        <f>B16+B17+B22</f>
        <v>1486018.98</v>
      </c>
      <c r="C26" s="25">
        <f>C16+C17+C22</f>
        <v>1897904</v>
      </c>
      <c r="D26" s="25">
        <f>D16+D17+D22</f>
        <v>1897904</v>
      </c>
      <c r="E26" s="25">
        <f>E16+E17+E22</f>
        <v>1616480.38</v>
      </c>
      <c r="F26" s="40">
        <f>IFERROR(E26/B26*100,"-")</f>
        <v>108.7792552959182</v>
      </c>
      <c r="G26" s="40">
        <f>E26/D26*100</f>
        <v>85.171872760687577</v>
      </c>
      <c r="I26" s="19"/>
    </row>
    <row r="27" spans="1:9" x14ac:dyDescent="0.3">
      <c r="A27" s="20" t="s">
        <v>92</v>
      </c>
      <c r="B27" s="25">
        <f>B18+B19+B23</f>
        <v>1478126.5699999998</v>
      </c>
      <c r="C27" s="25">
        <f>C18+C19+C23</f>
        <v>1910763</v>
      </c>
      <c r="D27" s="25">
        <f>D18+D19+D23</f>
        <v>1910763</v>
      </c>
      <c r="E27" s="25">
        <f>E18+E19+E23</f>
        <v>1749182.34</v>
      </c>
      <c r="F27" s="40">
        <f>IFERROR(E27/B27*100,"-")</f>
        <v>118.33779160062052</v>
      </c>
      <c r="G27" s="40">
        <f>E27/D27*100</f>
        <v>91.543657690671225</v>
      </c>
      <c r="I27" s="19"/>
    </row>
    <row r="28" spans="1:9" x14ac:dyDescent="0.3">
      <c r="A28" s="70" t="s">
        <v>93</v>
      </c>
      <c r="B28" s="71">
        <f>B26-B27</f>
        <v>7892.410000000149</v>
      </c>
      <c r="C28" s="71">
        <f t="shared" ref="C28:E28" si="2">C26-C27</f>
        <v>-12859</v>
      </c>
      <c r="D28" s="71">
        <f t="shared" ref="D28" si="3">D26-D27</f>
        <v>-12859</v>
      </c>
      <c r="E28" s="71">
        <f t="shared" si="2"/>
        <v>-132701.9600000002</v>
      </c>
      <c r="F28" s="72">
        <v>-1681.39</v>
      </c>
      <c r="G28" s="72"/>
      <c r="I28" s="19"/>
    </row>
    <row r="29" spans="1:9" ht="3.75" customHeight="1" x14ac:dyDescent="0.3">
      <c r="A29" s="20"/>
      <c r="B29" s="21"/>
      <c r="C29" s="21"/>
      <c r="D29" s="21"/>
      <c r="E29" s="21"/>
      <c r="F29" s="38"/>
      <c r="G29" s="38"/>
    </row>
    <row r="30" spans="1:9" x14ac:dyDescent="0.3">
      <c r="A30" s="22" t="s">
        <v>90</v>
      </c>
      <c r="B30" s="23">
        <v>0</v>
      </c>
      <c r="C30" s="23">
        <v>0</v>
      </c>
      <c r="D30" s="23">
        <v>0</v>
      </c>
      <c r="E30" s="23">
        <v>0</v>
      </c>
      <c r="F30" s="39"/>
      <c r="G30" s="39"/>
      <c r="I30" s="19"/>
    </row>
    <row r="31" spans="1:9" x14ac:dyDescent="0.3">
      <c r="A31" s="22" t="s">
        <v>91</v>
      </c>
      <c r="B31" s="96">
        <v>0</v>
      </c>
      <c r="C31" s="23">
        <v>0</v>
      </c>
      <c r="D31" s="23">
        <v>0</v>
      </c>
      <c r="E31" s="96">
        <v>0</v>
      </c>
      <c r="F31" s="39"/>
      <c r="G31" s="39"/>
      <c r="I31" s="19"/>
    </row>
    <row r="32" spans="1:9" ht="1.5" customHeight="1" x14ac:dyDescent="0.3">
      <c r="A32" s="20"/>
      <c r="B32" s="24"/>
      <c r="C32" s="24"/>
      <c r="D32" s="24"/>
      <c r="E32" s="21"/>
      <c r="F32" s="38"/>
      <c r="G32" s="38"/>
    </row>
    <row r="33" spans="1:9" x14ac:dyDescent="0.3">
      <c r="A33" s="75" t="s">
        <v>97</v>
      </c>
      <c r="B33" s="76"/>
      <c r="C33" s="76"/>
      <c r="D33" s="76"/>
      <c r="E33" s="77"/>
      <c r="F33" s="78"/>
      <c r="G33" s="78"/>
    </row>
    <row r="34" spans="1:9" x14ac:dyDescent="0.3">
      <c r="A34" s="20" t="s">
        <v>133</v>
      </c>
      <c r="B34" s="21">
        <v>9119.68</v>
      </c>
      <c r="C34" s="21">
        <v>12859</v>
      </c>
      <c r="D34" s="21">
        <v>12859</v>
      </c>
      <c r="E34" s="21">
        <v>17012.09</v>
      </c>
      <c r="F34" s="40">
        <f>IFERROR(E34/B34*100,"-")</f>
        <v>186.54261991648829</v>
      </c>
      <c r="G34" s="40">
        <f>E34/D34*100</f>
        <v>132.29714596780465</v>
      </c>
      <c r="I34" s="19"/>
    </row>
    <row r="35" spans="1:9" x14ac:dyDescent="0.3">
      <c r="A35" s="20" t="s">
        <v>134</v>
      </c>
      <c r="B35" s="21">
        <v>0</v>
      </c>
      <c r="C35" s="21">
        <v>0</v>
      </c>
      <c r="D35" s="21">
        <v>0</v>
      </c>
      <c r="E35" s="21">
        <v>0</v>
      </c>
      <c r="F35" s="40" t="s">
        <v>181</v>
      </c>
      <c r="G35" s="38" t="s">
        <v>181</v>
      </c>
      <c r="I35" s="19"/>
    </row>
    <row r="36" spans="1:9" ht="18" customHeight="1" x14ac:dyDescent="0.3">
      <c r="A36" s="70" t="s">
        <v>106</v>
      </c>
      <c r="B36" s="71">
        <v>9119.68</v>
      </c>
      <c r="C36" s="71">
        <f>C34+C35</f>
        <v>12859</v>
      </c>
      <c r="D36" s="71">
        <f>D34+D35</f>
        <v>12859</v>
      </c>
      <c r="E36" s="71">
        <f>E34+E35</f>
        <v>17012.09</v>
      </c>
      <c r="F36" s="40">
        <f>IFERROR(E36/B36*100,"-")</f>
        <v>186.54261991648829</v>
      </c>
      <c r="G36" s="40">
        <f>E36/D36*100</f>
        <v>132.29714596780465</v>
      </c>
      <c r="I36" s="19"/>
    </row>
    <row r="37" spans="1:9" ht="9" customHeight="1" x14ac:dyDescent="0.3"/>
    <row r="38" spans="1:9" x14ac:dyDescent="0.3">
      <c r="A38" s="79" t="s">
        <v>93</v>
      </c>
      <c r="B38" s="80">
        <f>B28+B36</f>
        <v>17012.090000000149</v>
      </c>
      <c r="C38" s="80">
        <f>C28+C36</f>
        <v>0</v>
      </c>
      <c r="D38" s="80">
        <f>D28+D36</f>
        <v>0</v>
      </c>
      <c r="E38" s="80">
        <f>E28+E36</f>
        <v>-115689.8700000002</v>
      </c>
      <c r="F38" s="81"/>
      <c r="G38" s="81"/>
      <c r="I38" s="19"/>
    </row>
    <row r="39" spans="1:9" ht="29.4" customHeight="1" x14ac:dyDescent="0.3">
      <c r="A39" s="154" t="s">
        <v>143</v>
      </c>
      <c r="B39" s="154"/>
      <c r="C39" s="154"/>
      <c r="D39" s="154"/>
      <c r="E39" s="154"/>
      <c r="F39" s="154"/>
      <c r="G39" s="154"/>
    </row>
    <row r="40" spans="1:9" x14ac:dyDescent="0.3">
      <c r="I40" s="19"/>
    </row>
    <row r="42" spans="1:9" x14ac:dyDescent="0.3">
      <c r="E42" s="19"/>
    </row>
    <row r="43" spans="1:9" x14ac:dyDescent="0.3">
      <c r="E43" s="19"/>
    </row>
    <row r="44" spans="1:9" x14ac:dyDescent="0.3">
      <c r="E44" s="19"/>
    </row>
  </sheetData>
  <mergeCells count="8">
    <mergeCell ref="A39:G39"/>
    <mergeCell ref="A1:G1"/>
    <mergeCell ref="A2:G2"/>
    <mergeCell ref="A3:G3"/>
    <mergeCell ref="A6:G6"/>
    <mergeCell ref="A8:G8"/>
    <mergeCell ref="A10:G10"/>
    <mergeCell ref="A4:G4"/>
  </mergeCells>
  <conditionalFormatting sqref="B30:B31 B34:C35 E34:E35">
    <cfRule type="containsBlanks" dxfId="68" priority="4">
      <formula>LEN(TRIM(B30))=0</formula>
    </cfRule>
  </conditionalFormatting>
  <conditionalFormatting sqref="E30:E31">
    <cfRule type="containsBlanks" dxfId="67" priority="3">
      <formula>LEN(TRIM(E30))=0</formula>
    </cfRule>
  </conditionalFormatting>
  <conditionalFormatting sqref="D34:D35">
    <cfRule type="containsBlanks" dxfId="66" priority="1">
      <formula>LEN(TRIM(D34))=0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0" orientation="landscape" r:id="rId1"/>
  <headerFooter>
    <oddFooter>&amp;C&amp;P</oddFooter>
  </headerFooter>
  <ignoredErrors>
    <ignoredError sqref="F21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F139-16DB-44BD-8F12-BA162D1565A2}">
  <dimension ref="A1:N128"/>
  <sheetViews>
    <sheetView showGridLines="0" zoomScaleNormal="100" workbookViewId="0">
      <selection activeCell="B17" sqref="B17"/>
    </sheetView>
  </sheetViews>
  <sheetFormatPr defaultColWidth="9.109375" defaultRowHeight="13.2" x14ac:dyDescent="0.25"/>
  <cols>
    <col min="1" max="1" width="84.88671875" style="1" customWidth="1"/>
    <col min="2" max="2" width="14.6640625" style="1" bestFit="1" customWidth="1"/>
    <col min="3" max="3" width="15.6640625" style="1" bestFit="1" customWidth="1"/>
    <col min="4" max="4" width="15.6640625" style="1" customWidth="1"/>
    <col min="5" max="5" width="14.6640625" style="1" bestFit="1" customWidth="1"/>
    <col min="6" max="6" width="10.109375" style="1" bestFit="1" customWidth="1"/>
    <col min="7" max="7" width="8.5546875" style="9" bestFit="1" customWidth="1"/>
    <col min="8" max="16384" width="9.109375" style="1"/>
  </cols>
  <sheetData>
    <row r="1" spans="1:14" s="2" customFormat="1" ht="15.6" x14ac:dyDescent="0.3">
      <c r="A1" s="160" t="s">
        <v>75</v>
      </c>
      <c r="B1" s="160"/>
      <c r="C1" s="160"/>
      <c r="D1" s="160"/>
      <c r="E1" s="160"/>
      <c r="F1" s="160"/>
      <c r="G1" s="160"/>
    </row>
    <row r="2" spans="1:14" s="2" customFormat="1" ht="7.5" customHeight="1" x14ac:dyDescent="0.3">
      <c r="A2" s="150"/>
      <c r="B2" s="150"/>
      <c r="C2" s="150"/>
      <c r="D2" s="150"/>
      <c r="E2" s="150"/>
      <c r="F2" s="150"/>
      <c r="G2" s="7"/>
    </row>
    <row r="3" spans="1:14" s="2" customFormat="1" ht="15.6" x14ac:dyDescent="0.3">
      <c r="A3" s="161" t="s">
        <v>203</v>
      </c>
      <c r="B3" s="161"/>
      <c r="C3" s="161"/>
      <c r="D3" s="161"/>
      <c r="E3" s="161"/>
      <c r="F3" s="161"/>
      <c r="G3" s="161"/>
    </row>
    <row r="4" spans="1:14" s="2" customFormat="1" ht="6.75" customHeight="1" x14ac:dyDescent="0.3">
      <c r="G4" s="8"/>
    </row>
    <row r="5" spans="1:14" s="2" customFormat="1" ht="15.6" x14ac:dyDescent="0.3">
      <c r="A5" s="126" t="s">
        <v>0</v>
      </c>
      <c r="G5" s="8"/>
    </row>
    <row r="6" spans="1:14" s="2" customFormat="1" ht="11.25" customHeight="1" x14ac:dyDescent="0.3">
      <c r="A6" s="57"/>
      <c r="G6" s="8"/>
    </row>
    <row r="7" spans="1:14" s="120" customFormat="1" ht="15.6" x14ac:dyDescent="0.3">
      <c r="A7" s="162" t="s">
        <v>151</v>
      </c>
      <c r="B7" s="162"/>
      <c r="C7" s="162"/>
      <c r="D7" s="162"/>
      <c r="E7" s="162"/>
      <c r="F7" s="162"/>
      <c r="G7" s="162"/>
    </row>
    <row r="8" spans="1:14" ht="6.75" customHeight="1" x14ac:dyDescent="0.25">
      <c r="A8" s="45"/>
      <c r="B8" s="45"/>
      <c r="C8" s="45"/>
      <c r="D8" s="45"/>
      <c r="E8" s="45"/>
      <c r="F8" s="45"/>
      <c r="G8" s="46"/>
    </row>
    <row r="9" spans="1:14" ht="39.6" x14ac:dyDescent="0.25">
      <c r="A9" s="56" t="s">
        <v>74</v>
      </c>
      <c r="B9" s="28" t="s">
        <v>183</v>
      </c>
      <c r="C9" s="28" t="s">
        <v>200</v>
      </c>
      <c r="D9" s="28" t="s">
        <v>199</v>
      </c>
      <c r="E9" s="28" t="s">
        <v>198</v>
      </c>
      <c r="F9" s="37" t="s">
        <v>118</v>
      </c>
      <c r="G9" s="37" t="s">
        <v>119</v>
      </c>
      <c r="I9" s="143"/>
      <c r="J9" s="143"/>
      <c r="K9" s="143"/>
      <c r="L9" s="143"/>
      <c r="M9" s="143"/>
      <c r="N9" s="143"/>
    </row>
    <row r="10" spans="1:14" s="3" customFormat="1" ht="10.199999999999999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 t="s">
        <v>174</v>
      </c>
      <c r="G10" s="55" t="s">
        <v>175</v>
      </c>
      <c r="I10" s="144"/>
      <c r="J10" s="144"/>
      <c r="K10" s="144"/>
      <c r="L10" s="144"/>
      <c r="M10" s="144"/>
      <c r="N10" s="144"/>
    </row>
    <row r="11" spans="1:14" ht="15.6" x14ac:dyDescent="0.3">
      <c r="A11" s="6" t="s">
        <v>1</v>
      </c>
      <c r="B11" s="102">
        <f>B12+B24+B28+B32+B39</f>
        <v>1486018.9800000002</v>
      </c>
      <c r="C11" s="102">
        <f>C12+C24+C28+C32+C39</f>
        <v>1897904</v>
      </c>
      <c r="D11" s="102">
        <f>D12+D24+D28+D32+D39</f>
        <v>1897904</v>
      </c>
      <c r="E11" s="102">
        <f>E12+E24+E28+E32+E39</f>
        <v>1616480.3799999997</v>
      </c>
      <c r="F11" s="108">
        <f t="shared" ref="F11:F21" si="0">IFERROR(E11/B11*100,"-")</f>
        <v>108.77925529591819</v>
      </c>
      <c r="G11" s="108">
        <f>IFERROR(E11/C11*100,"-")</f>
        <v>85.171872760687563</v>
      </c>
      <c r="H11" s="84"/>
      <c r="I11" s="142"/>
      <c r="J11" s="143"/>
      <c r="K11" s="143"/>
      <c r="L11" s="143"/>
      <c r="M11" s="143"/>
      <c r="N11" s="143"/>
    </row>
    <row r="12" spans="1:14" ht="15.6" x14ac:dyDescent="0.3">
      <c r="A12" s="52" t="s">
        <v>2</v>
      </c>
      <c r="B12" s="103">
        <f>B13+B16+B18</f>
        <v>1353074.7600000002</v>
      </c>
      <c r="C12" s="103">
        <f t="shared" ref="C12:E12" si="1">C13+C16+C18</f>
        <v>1737393</v>
      </c>
      <c r="D12" s="103">
        <f t="shared" si="1"/>
        <v>1737393</v>
      </c>
      <c r="E12" s="103">
        <f t="shared" si="1"/>
        <v>1449296.71</v>
      </c>
      <c r="F12" s="109">
        <f t="shared" si="0"/>
        <v>107.11135502963633</v>
      </c>
      <c r="G12" s="109">
        <f t="shared" ref="G12:G54" si="2">IFERROR(E12/C12*100,"-")</f>
        <v>83.417897389939981</v>
      </c>
      <c r="H12" s="84"/>
      <c r="I12" s="142"/>
      <c r="J12" s="143"/>
      <c r="K12" s="143"/>
      <c r="L12" s="143"/>
      <c r="M12" s="143"/>
      <c r="N12" s="143"/>
    </row>
    <row r="13" spans="1:14" x14ac:dyDescent="0.25">
      <c r="A13" s="49" t="s">
        <v>135</v>
      </c>
      <c r="B13" s="103">
        <f>B14+B15</f>
        <v>1288792.6300000001</v>
      </c>
      <c r="C13" s="103">
        <f>C14+C15</f>
        <v>1533068</v>
      </c>
      <c r="D13" s="103">
        <f t="shared" ref="D13:E13" si="3">D14+D15</f>
        <v>1533068</v>
      </c>
      <c r="E13" s="103">
        <f t="shared" si="3"/>
        <v>1355619.84</v>
      </c>
      <c r="F13" s="109">
        <f t="shared" si="0"/>
        <v>105.18525699514592</v>
      </c>
      <c r="G13" s="109">
        <f t="shared" si="2"/>
        <v>88.425290985135689</v>
      </c>
      <c r="H13" s="84"/>
    </row>
    <row r="14" spans="1:14" x14ac:dyDescent="0.25">
      <c r="A14" s="50" t="s">
        <v>214</v>
      </c>
      <c r="B14" s="104">
        <v>1280092.3600000001</v>
      </c>
      <c r="C14" s="104">
        <v>1515768</v>
      </c>
      <c r="D14" s="104">
        <v>1515768</v>
      </c>
      <c r="E14" s="104">
        <v>1355619.84</v>
      </c>
      <c r="F14" s="110">
        <f t="shared" si="0"/>
        <v>105.900158641678</v>
      </c>
      <c r="G14" s="109">
        <f t="shared" si="2"/>
        <v>89.434520322371242</v>
      </c>
      <c r="H14" s="84"/>
    </row>
    <row r="15" spans="1:14" x14ac:dyDescent="0.25">
      <c r="A15" s="50" t="s">
        <v>215</v>
      </c>
      <c r="B15" s="21">
        <v>8700.27</v>
      </c>
      <c r="C15" s="104">
        <v>17300</v>
      </c>
      <c r="D15" s="104">
        <v>17300</v>
      </c>
      <c r="E15" s="21">
        <v>0</v>
      </c>
      <c r="F15" s="110">
        <f>IFERROR(E15/B15*100,"-")</f>
        <v>0</v>
      </c>
      <c r="G15" s="109">
        <f t="shared" si="2"/>
        <v>0</v>
      </c>
      <c r="H15" s="84"/>
    </row>
    <row r="16" spans="1:14" x14ac:dyDescent="0.25">
      <c r="A16" s="49" t="s">
        <v>3</v>
      </c>
      <c r="B16" s="103">
        <f>B17</f>
        <v>6145.6</v>
      </c>
      <c r="C16" s="103">
        <f t="shared" ref="C16:E16" si="4">C17</f>
        <v>0</v>
      </c>
      <c r="D16" s="103">
        <f t="shared" si="4"/>
        <v>0</v>
      </c>
      <c r="E16" s="103">
        <f t="shared" si="4"/>
        <v>0</v>
      </c>
      <c r="F16" s="109">
        <f t="shared" si="0"/>
        <v>0</v>
      </c>
      <c r="G16" s="109" t="str">
        <f t="shared" si="2"/>
        <v>-</v>
      </c>
      <c r="H16" s="84"/>
    </row>
    <row r="17" spans="1:8" x14ac:dyDescent="0.25">
      <c r="A17" s="50" t="s">
        <v>4</v>
      </c>
      <c r="B17" s="104">
        <v>6145.6</v>
      </c>
      <c r="C17" s="104">
        <v>0</v>
      </c>
      <c r="D17" s="104">
        <v>0</v>
      </c>
      <c r="E17" s="104">
        <v>0</v>
      </c>
      <c r="F17" s="110">
        <f t="shared" si="0"/>
        <v>0</v>
      </c>
      <c r="G17" s="109" t="str">
        <f t="shared" si="2"/>
        <v>-</v>
      </c>
      <c r="H17" s="84"/>
    </row>
    <row r="18" spans="1:8" x14ac:dyDescent="0.25">
      <c r="A18" s="49" t="s">
        <v>148</v>
      </c>
      <c r="B18" s="103">
        <f>B19+B21</f>
        <v>58136.53</v>
      </c>
      <c r="C18" s="103">
        <f>C19+C20+C21+C22</f>
        <v>204325</v>
      </c>
      <c r="D18" s="103">
        <f t="shared" ref="D18:E18" si="5">D19+D20+D21+D22</f>
        <v>204325</v>
      </c>
      <c r="E18" s="103">
        <f t="shared" si="5"/>
        <v>93676.87</v>
      </c>
      <c r="F18" s="110">
        <f t="shared" si="0"/>
        <v>161.13254437442345</v>
      </c>
      <c r="G18" s="109">
        <f t="shared" si="2"/>
        <v>45.84699375994127</v>
      </c>
      <c r="H18" s="84"/>
    </row>
    <row r="19" spans="1:8" x14ac:dyDescent="0.25">
      <c r="A19" s="50" t="s">
        <v>149</v>
      </c>
      <c r="B19" s="21">
        <v>12519.74</v>
      </c>
      <c r="C19" s="104">
        <v>79245</v>
      </c>
      <c r="D19" s="104">
        <v>79245</v>
      </c>
      <c r="E19" s="21">
        <v>48611.199999999997</v>
      </c>
      <c r="F19" s="110">
        <f t="shared" si="0"/>
        <v>388.27643385565511</v>
      </c>
      <c r="G19" s="109">
        <f t="shared" si="2"/>
        <v>61.34292384377563</v>
      </c>
      <c r="H19" s="84"/>
    </row>
    <row r="20" spans="1:8" x14ac:dyDescent="0.25">
      <c r="A20" s="50" t="s">
        <v>204</v>
      </c>
      <c r="B20" s="21">
        <v>0</v>
      </c>
      <c r="C20" s="104">
        <v>3000</v>
      </c>
      <c r="D20" s="104">
        <v>3000</v>
      </c>
      <c r="E20" s="21">
        <v>0</v>
      </c>
      <c r="F20" s="110" t="str">
        <f t="shared" si="0"/>
        <v>-</v>
      </c>
      <c r="G20" s="109">
        <f t="shared" si="2"/>
        <v>0</v>
      </c>
      <c r="H20" s="84"/>
    </row>
    <row r="21" spans="1:8" x14ac:dyDescent="0.25">
      <c r="A21" s="50" t="s">
        <v>150</v>
      </c>
      <c r="B21" s="21">
        <v>45616.79</v>
      </c>
      <c r="C21" s="104">
        <v>22080</v>
      </c>
      <c r="D21" s="104">
        <v>22080</v>
      </c>
      <c r="E21" s="104">
        <v>45065.67</v>
      </c>
      <c r="F21" s="110">
        <f t="shared" si="0"/>
        <v>98.791848352328159</v>
      </c>
      <c r="G21" s="109">
        <f t="shared" si="2"/>
        <v>204.10176630434779</v>
      </c>
      <c r="H21" s="84"/>
    </row>
    <row r="22" spans="1:8" ht="26.4" x14ac:dyDescent="0.25">
      <c r="A22" s="50" t="s">
        <v>205</v>
      </c>
      <c r="B22" s="21">
        <v>0</v>
      </c>
      <c r="C22" s="104">
        <v>100000</v>
      </c>
      <c r="D22" s="104">
        <v>100000</v>
      </c>
      <c r="E22" s="104">
        <v>0</v>
      </c>
      <c r="F22" s="110"/>
      <c r="G22" s="109">
        <f t="shared" si="2"/>
        <v>0</v>
      </c>
      <c r="H22" s="84"/>
    </row>
    <row r="23" spans="1:8" ht="7.5" customHeight="1" x14ac:dyDescent="0.25">
      <c r="A23" s="50"/>
      <c r="B23" s="104"/>
      <c r="C23" s="104"/>
      <c r="D23" s="104"/>
      <c r="E23" s="104"/>
      <c r="F23" s="110"/>
      <c r="G23" s="109"/>
      <c r="H23" s="84"/>
    </row>
    <row r="24" spans="1:8" x14ac:dyDescent="0.25">
      <c r="A24" s="52" t="s">
        <v>5</v>
      </c>
      <c r="B24" s="103">
        <f>B25</f>
        <v>363.72</v>
      </c>
      <c r="C24" s="103">
        <v>530</v>
      </c>
      <c r="D24" s="103">
        <v>530</v>
      </c>
      <c r="E24" s="103">
        <f t="shared" ref="E24" si="6">E25</f>
        <v>419.64</v>
      </c>
      <c r="F24" s="109">
        <f>IFERROR(E24/B24*100,"-")</f>
        <v>115.37446387330913</v>
      </c>
      <c r="G24" s="109">
        <f t="shared" si="2"/>
        <v>79.177358490566036</v>
      </c>
      <c r="H24" s="84"/>
    </row>
    <row r="25" spans="1:8" x14ac:dyDescent="0.25">
      <c r="A25" s="49" t="s">
        <v>6</v>
      </c>
      <c r="B25" s="103">
        <f>SUM(B26:B26)</f>
        <v>363.72</v>
      </c>
      <c r="C25" s="103">
        <v>530</v>
      </c>
      <c r="D25" s="103">
        <v>530</v>
      </c>
      <c r="E25" s="103">
        <f>SUM(E26:E26)</f>
        <v>419.64</v>
      </c>
      <c r="F25" s="109">
        <f>IFERROR(E25/B25*100,"-")</f>
        <v>115.37446387330913</v>
      </c>
      <c r="G25" s="109">
        <f t="shared" si="2"/>
        <v>79.177358490566036</v>
      </c>
      <c r="H25" s="84"/>
    </row>
    <row r="26" spans="1:8" x14ac:dyDescent="0.25">
      <c r="A26" s="50" t="s">
        <v>7</v>
      </c>
      <c r="B26" s="104">
        <v>363.72</v>
      </c>
      <c r="C26" s="104">
        <v>530</v>
      </c>
      <c r="D26" s="104">
        <v>530</v>
      </c>
      <c r="E26" s="104">
        <v>419.64</v>
      </c>
      <c r="F26" s="110">
        <f>IFERROR(E26/B26*100,"-")</f>
        <v>115.37446387330913</v>
      </c>
      <c r="G26" s="109">
        <f t="shared" si="2"/>
        <v>79.177358490566036</v>
      </c>
      <c r="H26" s="84"/>
    </row>
    <row r="27" spans="1:8" ht="7.5" customHeight="1" x14ac:dyDescent="0.25">
      <c r="A27" s="50"/>
      <c r="B27" s="104"/>
      <c r="C27" s="104"/>
      <c r="D27" s="104"/>
      <c r="E27" s="104"/>
      <c r="F27" s="110"/>
      <c r="G27" s="109"/>
      <c r="H27" s="84"/>
    </row>
    <row r="28" spans="1:8" x14ac:dyDescent="0.25">
      <c r="A28" s="52" t="s">
        <v>8</v>
      </c>
      <c r="B28" s="103">
        <f>B29</f>
        <v>21282.74</v>
      </c>
      <c r="C28" s="103">
        <f t="shared" ref="C28:E29" si="7">C29</f>
        <v>22455</v>
      </c>
      <c r="D28" s="103">
        <f t="shared" si="7"/>
        <v>22455</v>
      </c>
      <c r="E28" s="103">
        <f t="shared" si="7"/>
        <v>17881.93</v>
      </c>
      <c r="F28" s="109">
        <f>IFERROR(E28/B28*100,"-")</f>
        <v>84.020807471218461</v>
      </c>
      <c r="G28" s="109">
        <f t="shared" si="2"/>
        <v>79.634513471387223</v>
      </c>
      <c r="H28" s="84"/>
    </row>
    <row r="29" spans="1:8" x14ac:dyDescent="0.25">
      <c r="A29" s="49" t="s">
        <v>9</v>
      </c>
      <c r="B29" s="103">
        <f>B30</f>
        <v>21282.74</v>
      </c>
      <c r="C29" s="103">
        <f t="shared" si="7"/>
        <v>22455</v>
      </c>
      <c r="D29" s="103">
        <f t="shared" si="7"/>
        <v>22455</v>
      </c>
      <c r="E29" s="103">
        <f t="shared" si="7"/>
        <v>17881.93</v>
      </c>
      <c r="F29" s="109">
        <f>IFERROR(E29/B29*100,"-")</f>
        <v>84.020807471218461</v>
      </c>
      <c r="G29" s="109">
        <f t="shared" si="2"/>
        <v>79.634513471387223</v>
      </c>
      <c r="H29" s="84"/>
    </row>
    <row r="30" spans="1:8" x14ac:dyDescent="0.25">
      <c r="A30" s="50" t="s">
        <v>10</v>
      </c>
      <c r="B30" s="104">
        <v>21282.74</v>
      </c>
      <c r="C30" s="104">
        <v>22455</v>
      </c>
      <c r="D30" s="104">
        <v>22455</v>
      </c>
      <c r="E30" s="104">
        <v>17881.93</v>
      </c>
      <c r="F30" s="110">
        <f>IFERROR(E30/B30*100,"-")</f>
        <v>84.020807471218461</v>
      </c>
      <c r="G30" s="109">
        <f t="shared" si="2"/>
        <v>79.634513471387223</v>
      </c>
      <c r="H30" s="84"/>
    </row>
    <row r="31" spans="1:8" ht="7.5" customHeight="1" x14ac:dyDescent="0.25">
      <c r="A31" s="50"/>
      <c r="B31" s="104"/>
      <c r="C31" s="104"/>
      <c r="D31" s="104"/>
      <c r="E31" s="104"/>
      <c r="F31" s="110"/>
      <c r="G31" s="109"/>
      <c r="H31" s="84"/>
    </row>
    <row r="32" spans="1:8" ht="26.4" x14ac:dyDescent="0.25">
      <c r="A32" s="52" t="s">
        <v>129</v>
      </c>
      <c r="B32" s="103">
        <f>B33+B36</f>
        <v>6807.74</v>
      </c>
      <c r="C32" s="103">
        <f t="shared" ref="C32:E32" si="8">C33+C36</f>
        <v>8606</v>
      </c>
      <c r="D32" s="103">
        <f t="shared" si="8"/>
        <v>8606</v>
      </c>
      <c r="E32" s="103">
        <f t="shared" si="8"/>
        <v>6859.1900000000005</v>
      </c>
      <c r="F32" s="109">
        <f t="shared" ref="F32:F37" si="9">IFERROR(E32/B32*100,"-")</f>
        <v>100.75575741729268</v>
      </c>
      <c r="G32" s="109">
        <f t="shared" si="2"/>
        <v>79.702416918429009</v>
      </c>
      <c r="H32" s="84"/>
    </row>
    <row r="33" spans="1:10" x14ac:dyDescent="0.25">
      <c r="A33" s="49" t="s">
        <v>11</v>
      </c>
      <c r="B33" s="103">
        <f>B35+B34</f>
        <v>4457.74</v>
      </c>
      <c r="C33" s="103">
        <f t="shared" ref="C33:E33" si="10">C35+C34</f>
        <v>5600</v>
      </c>
      <c r="D33" s="103">
        <f t="shared" si="10"/>
        <v>5600</v>
      </c>
      <c r="E33" s="103">
        <f t="shared" si="10"/>
        <v>4309.1900000000005</v>
      </c>
      <c r="F33" s="109">
        <f t="shared" si="9"/>
        <v>96.66759389286949</v>
      </c>
      <c r="G33" s="109">
        <f t="shared" si="2"/>
        <v>76.94982142857144</v>
      </c>
      <c r="H33" s="84"/>
    </row>
    <row r="34" spans="1:10" x14ac:dyDescent="0.25">
      <c r="A34" s="50" t="s">
        <v>184</v>
      </c>
      <c r="B34" s="104">
        <v>1267.18</v>
      </c>
      <c r="C34" s="104">
        <v>1500</v>
      </c>
      <c r="D34" s="104">
        <v>1500</v>
      </c>
      <c r="E34" s="104">
        <v>959.56</v>
      </c>
      <c r="F34" s="110">
        <f t="shared" si="9"/>
        <v>75.72404867501065</v>
      </c>
      <c r="G34" s="109">
        <f t="shared" si="2"/>
        <v>63.970666666666666</v>
      </c>
      <c r="H34" s="84"/>
    </row>
    <row r="35" spans="1:10" x14ac:dyDescent="0.25">
      <c r="A35" s="50" t="s">
        <v>12</v>
      </c>
      <c r="B35" s="21">
        <v>3190.56</v>
      </c>
      <c r="C35" s="104">
        <v>4100</v>
      </c>
      <c r="D35" s="104">
        <v>4100</v>
      </c>
      <c r="E35" s="104">
        <v>3349.63</v>
      </c>
      <c r="F35" s="110">
        <f t="shared" si="9"/>
        <v>104.98564515320194</v>
      </c>
      <c r="G35" s="109">
        <f t="shared" si="2"/>
        <v>81.698292682926834</v>
      </c>
      <c r="H35" s="84"/>
    </row>
    <row r="36" spans="1:10" ht="26.4" x14ac:dyDescent="0.25">
      <c r="A36" s="49" t="s">
        <v>130</v>
      </c>
      <c r="B36" s="103">
        <f>B37</f>
        <v>2350</v>
      </c>
      <c r="C36" s="103">
        <f t="shared" ref="C36:E36" si="11">C37</f>
        <v>3006</v>
      </c>
      <c r="D36" s="103">
        <f t="shared" si="11"/>
        <v>3006</v>
      </c>
      <c r="E36" s="103">
        <f t="shared" si="11"/>
        <v>2550</v>
      </c>
      <c r="F36" s="109">
        <f t="shared" si="9"/>
        <v>108.51063829787233</v>
      </c>
      <c r="G36" s="109">
        <f t="shared" si="2"/>
        <v>84.830339321357286</v>
      </c>
      <c r="H36" s="84"/>
    </row>
    <row r="37" spans="1:10" x14ac:dyDescent="0.25">
      <c r="A37" s="50" t="s">
        <v>120</v>
      </c>
      <c r="B37" s="104">
        <v>2350</v>
      </c>
      <c r="C37" s="104">
        <v>3006</v>
      </c>
      <c r="D37" s="104">
        <v>3006</v>
      </c>
      <c r="E37" s="21">
        <v>2550</v>
      </c>
      <c r="F37" s="110">
        <f t="shared" si="9"/>
        <v>108.51063829787233</v>
      </c>
      <c r="G37" s="109">
        <f t="shared" si="2"/>
        <v>84.830339321357286</v>
      </c>
      <c r="H37" s="84"/>
    </row>
    <row r="38" spans="1:10" x14ac:dyDescent="0.25">
      <c r="A38" s="50"/>
      <c r="B38" s="104"/>
      <c r="C38" s="104"/>
      <c r="D38" s="104"/>
      <c r="E38" s="104"/>
      <c r="F38" s="110"/>
      <c r="G38" s="109"/>
      <c r="H38" s="84"/>
    </row>
    <row r="39" spans="1:10" x14ac:dyDescent="0.25">
      <c r="A39" s="52" t="s">
        <v>136</v>
      </c>
      <c r="B39" s="105">
        <f>B40</f>
        <v>104490.01999999999</v>
      </c>
      <c r="C39" s="103">
        <f>C40</f>
        <v>128920</v>
      </c>
      <c r="D39" s="103">
        <f t="shared" ref="D39" si="12">D40</f>
        <v>128920</v>
      </c>
      <c r="E39" s="103">
        <f>E40</f>
        <v>142022.91</v>
      </c>
      <c r="F39" s="109">
        <f>IFERROR(E39/B39*100,"-")</f>
        <v>135.92007160109648</v>
      </c>
      <c r="G39" s="109">
        <f t="shared" si="2"/>
        <v>110.16359757989451</v>
      </c>
      <c r="H39" s="84"/>
      <c r="J39" s="151"/>
    </row>
    <row r="40" spans="1:10" x14ac:dyDescent="0.25">
      <c r="A40" s="49" t="s">
        <v>145</v>
      </c>
      <c r="B40" s="103">
        <f>B41+B42</f>
        <v>104490.01999999999</v>
      </c>
      <c r="C40" s="103">
        <f>C41+C42</f>
        <v>128920</v>
      </c>
      <c r="D40" s="103">
        <f t="shared" ref="D40" si="13">D41+D42</f>
        <v>128920</v>
      </c>
      <c r="E40" s="103">
        <f>E41+E42</f>
        <v>142022.91</v>
      </c>
      <c r="F40" s="109">
        <f>IFERROR(E40/B40*100,"-")</f>
        <v>135.92007160109648</v>
      </c>
      <c r="G40" s="109">
        <f t="shared" si="2"/>
        <v>110.16359757989451</v>
      </c>
      <c r="H40" s="84"/>
      <c r="J40" s="152"/>
    </row>
    <row r="41" spans="1:10" x14ac:dyDescent="0.25">
      <c r="A41" s="50" t="s">
        <v>146</v>
      </c>
      <c r="B41" s="104">
        <v>70598.14</v>
      </c>
      <c r="C41" s="104">
        <v>91630</v>
      </c>
      <c r="D41" s="104">
        <v>91630</v>
      </c>
      <c r="E41" s="104">
        <v>106874.39</v>
      </c>
      <c r="F41" s="110">
        <f>IFERROR(E41/B41*100,"-")</f>
        <v>151.38414411484496</v>
      </c>
      <c r="G41" s="109">
        <f t="shared" si="2"/>
        <v>116.63689839572193</v>
      </c>
      <c r="H41" s="84"/>
      <c r="J41" s="152"/>
    </row>
    <row r="42" spans="1:10" x14ac:dyDescent="0.25">
      <c r="A42" s="50" t="s">
        <v>147</v>
      </c>
      <c r="B42" s="21">
        <v>33891.879999999997</v>
      </c>
      <c r="C42" s="104">
        <v>37290</v>
      </c>
      <c r="D42" s="104">
        <v>37290</v>
      </c>
      <c r="E42" s="21">
        <v>35148.519999999997</v>
      </c>
      <c r="F42" s="110">
        <f>IFERROR(E42/B42*100,"-")</f>
        <v>103.70779077466344</v>
      </c>
      <c r="G42" s="109">
        <f t="shared" si="2"/>
        <v>94.25722713864306</v>
      </c>
      <c r="H42" s="84"/>
      <c r="J42" s="153"/>
    </row>
    <row r="43" spans="1:10" x14ac:dyDescent="0.25">
      <c r="A43" s="50"/>
      <c r="B43" s="103"/>
      <c r="C43" s="103"/>
      <c r="D43" s="103"/>
      <c r="E43" s="103"/>
      <c r="F43" s="110"/>
      <c r="G43" s="109"/>
      <c r="H43" s="84"/>
      <c r="J43" s="153"/>
    </row>
    <row r="44" spans="1:10" hidden="1" x14ac:dyDescent="0.25">
      <c r="A44" s="50"/>
      <c r="B44" s="104"/>
      <c r="C44" s="104"/>
      <c r="D44" s="104"/>
      <c r="E44" s="104"/>
      <c r="F44" s="110"/>
      <c r="G44" s="109"/>
      <c r="H44" s="84"/>
      <c r="J44" s="153"/>
    </row>
    <row r="45" spans="1:10" hidden="1" x14ac:dyDescent="0.25">
      <c r="A45" s="6" t="s">
        <v>13</v>
      </c>
      <c r="B45" s="102">
        <f>B46</f>
        <v>0</v>
      </c>
      <c r="C45" s="102">
        <f t="shared" ref="C45:E47" si="14">C46</f>
        <v>0</v>
      </c>
      <c r="D45" s="102">
        <f t="shared" si="14"/>
        <v>0</v>
      </c>
      <c r="E45" s="102">
        <f t="shared" si="14"/>
        <v>0</v>
      </c>
      <c r="F45" s="108" t="str">
        <f t="shared" ref="F45:F54" si="15">IFERROR(E45/B45*100,"-")</f>
        <v>-</v>
      </c>
      <c r="G45" s="108" t="str">
        <f t="shared" si="2"/>
        <v>-</v>
      </c>
      <c r="H45" s="84"/>
      <c r="J45" s="152"/>
    </row>
    <row r="46" spans="1:10" hidden="1" x14ac:dyDescent="0.25">
      <c r="A46" s="52" t="s">
        <v>125</v>
      </c>
      <c r="B46" s="103">
        <f>B47</f>
        <v>0</v>
      </c>
      <c r="C46" s="103">
        <v>0</v>
      </c>
      <c r="D46" s="103">
        <v>0</v>
      </c>
      <c r="E46" s="103">
        <f t="shared" si="14"/>
        <v>0</v>
      </c>
      <c r="F46" s="109" t="str">
        <f t="shared" si="15"/>
        <v>-</v>
      </c>
      <c r="G46" s="109" t="str">
        <f t="shared" si="2"/>
        <v>-</v>
      </c>
      <c r="H46" s="84"/>
      <c r="J46" s="153"/>
    </row>
    <row r="47" spans="1:10" hidden="1" x14ac:dyDescent="0.25">
      <c r="A47" s="49" t="s">
        <v>137</v>
      </c>
      <c r="B47" s="103">
        <f>B48</f>
        <v>0</v>
      </c>
      <c r="C47" s="103"/>
      <c r="D47" s="103"/>
      <c r="E47" s="103">
        <f t="shared" si="14"/>
        <v>0</v>
      </c>
      <c r="F47" s="109" t="str">
        <f t="shared" si="15"/>
        <v>-</v>
      </c>
      <c r="G47" s="109" t="str">
        <f t="shared" si="2"/>
        <v>-</v>
      </c>
      <c r="H47" s="84"/>
      <c r="J47" s="153"/>
    </row>
    <row r="48" spans="1:10" hidden="1" x14ac:dyDescent="0.25">
      <c r="A48" s="50" t="s">
        <v>138</v>
      </c>
      <c r="B48" s="21">
        <v>0</v>
      </c>
      <c r="C48" s="103"/>
      <c r="D48" s="103"/>
      <c r="E48" s="21">
        <v>0</v>
      </c>
      <c r="F48" s="109" t="str">
        <f t="shared" si="15"/>
        <v>-</v>
      </c>
      <c r="G48" s="109" t="str">
        <f t="shared" si="2"/>
        <v>-</v>
      </c>
      <c r="H48" s="84"/>
      <c r="J48" s="153"/>
    </row>
    <row r="49" spans="1:10" hidden="1" x14ac:dyDescent="0.25">
      <c r="A49" s="49" t="s">
        <v>126</v>
      </c>
      <c r="B49" s="103">
        <f>SUM(B50:B52)</f>
        <v>0</v>
      </c>
      <c r="C49" s="103"/>
      <c r="D49" s="103"/>
      <c r="E49" s="103">
        <f t="shared" ref="E49" si="16">SUM(E50:E52)</f>
        <v>0</v>
      </c>
      <c r="F49" s="109" t="str">
        <f t="shared" si="15"/>
        <v>-</v>
      </c>
      <c r="G49" s="109" t="str">
        <f t="shared" si="2"/>
        <v>-</v>
      </c>
      <c r="H49" s="84"/>
      <c r="J49" s="152"/>
    </row>
    <row r="50" spans="1:10" hidden="1" x14ac:dyDescent="0.25">
      <c r="A50" s="50" t="s">
        <v>127</v>
      </c>
      <c r="B50" s="21">
        <v>0</v>
      </c>
      <c r="C50" s="104"/>
      <c r="D50" s="104"/>
      <c r="E50" s="21">
        <v>0</v>
      </c>
      <c r="F50" s="110" t="str">
        <f t="shared" si="15"/>
        <v>-</v>
      </c>
      <c r="G50" s="109" t="str">
        <f t="shared" si="2"/>
        <v>-</v>
      </c>
      <c r="H50" s="84"/>
      <c r="J50" s="152"/>
    </row>
    <row r="51" spans="1:10" hidden="1" x14ac:dyDescent="0.25">
      <c r="A51" s="50" t="s">
        <v>128</v>
      </c>
      <c r="B51" s="21">
        <v>0</v>
      </c>
      <c r="C51" s="104"/>
      <c r="D51" s="104"/>
      <c r="E51" s="21">
        <v>0</v>
      </c>
      <c r="F51" s="110" t="str">
        <f t="shared" si="15"/>
        <v>-</v>
      </c>
      <c r="G51" s="109" t="str">
        <f t="shared" si="2"/>
        <v>-</v>
      </c>
      <c r="H51" s="84"/>
      <c r="J51" s="153"/>
    </row>
    <row r="52" spans="1:10" hidden="1" x14ac:dyDescent="0.25">
      <c r="A52" s="50" t="s">
        <v>139</v>
      </c>
      <c r="B52" s="21">
        <v>0</v>
      </c>
      <c r="C52" s="104"/>
      <c r="D52" s="104"/>
      <c r="E52" s="21">
        <v>0</v>
      </c>
      <c r="F52" s="110" t="str">
        <f t="shared" si="15"/>
        <v>-</v>
      </c>
      <c r="G52" s="109" t="str">
        <f t="shared" si="2"/>
        <v>-</v>
      </c>
      <c r="H52" s="84"/>
      <c r="J52" s="153"/>
    </row>
    <row r="53" spans="1:10" hidden="1" x14ac:dyDescent="0.25">
      <c r="A53" s="49" t="s">
        <v>140</v>
      </c>
      <c r="B53" s="103">
        <f>B54</f>
        <v>0</v>
      </c>
      <c r="C53" s="103"/>
      <c r="D53" s="103"/>
      <c r="E53" s="103">
        <f t="shared" ref="E53" si="17">E54</f>
        <v>0</v>
      </c>
      <c r="F53" s="110" t="str">
        <f t="shared" si="15"/>
        <v>-</v>
      </c>
      <c r="G53" s="109" t="str">
        <f t="shared" si="2"/>
        <v>-</v>
      </c>
      <c r="H53" s="84"/>
      <c r="J53" s="152"/>
    </row>
    <row r="54" spans="1:10" hidden="1" x14ac:dyDescent="0.25">
      <c r="A54" s="50" t="s">
        <v>141</v>
      </c>
      <c r="B54" s="21">
        <v>0</v>
      </c>
      <c r="C54" s="104"/>
      <c r="D54" s="104"/>
      <c r="E54" s="21">
        <v>0</v>
      </c>
      <c r="F54" s="110" t="str">
        <f t="shared" si="15"/>
        <v>-</v>
      </c>
      <c r="G54" s="109" t="str">
        <f t="shared" si="2"/>
        <v>-</v>
      </c>
      <c r="H54" s="84"/>
      <c r="J54" s="152"/>
    </row>
    <row r="55" spans="1:10" hidden="1" x14ac:dyDescent="0.25">
      <c r="A55" s="50"/>
      <c r="B55" s="104"/>
      <c r="C55" s="104"/>
      <c r="D55" s="104"/>
      <c r="E55" s="104"/>
      <c r="F55" s="110"/>
      <c r="G55" s="109"/>
      <c r="H55" s="84"/>
      <c r="J55" s="153"/>
    </row>
    <row r="56" spans="1:10" x14ac:dyDescent="0.25">
      <c r="A56" s="50"/>
      <c r="B56" s="104"/>
      <c r="C56" s="104"/>
      <c r="D56" s="104"/>
      <c r="E56" s="104"/>
      <c r="F56" s="110"/>
      <c r="G56" s="110"/>
      <c r="H56" s="84"/>
      <c r="J56" s="153"/>
    </row>
    <row r="57" spans="1:10" x14ac:dyDescent="0.25">
      <c r="A57" s="58" t="s">
        <v>14</v>
      </c>
      <c r="B57" s="106">
        <f>B11+B45</f>
        <v>1486018.9800000002</v>
      </c>
      <c r="C57" s="106">
        <f>C11+C45</f>
        <v>1897904</v>
      </c>
      <c r="D57" s="106">
        <f>D11+D45</f>
        <v>1897904</v>
      </c>
      <c r="E57" s="106">
        <f>E11+E45</f>
        <v>1616480.3799999997</v>
      </c>
      <c r="F57" s="97">
        <f>IFERROR(E57/B57*100,"-")</f>
        <v>108.77925529591819</v>
      </c>
      <c r="G57" s="97">
        <f>IFERROR(E57/C57*100,"-")</f>
        <v>85.171872760687563</v>
      </c>
      <c r="H57" s="84"/>
      <c r="J57" s="152"/>
    </row>
    <row r="58" spans="1:10" x14ac:dyDescent="0.25">
      <c r="A58" s="52"/>
      <c r="B58" s="107"/>
      <c r="C58" s="107"/>
      <c r="D58" s="107"/>
      <c r="E58" s="107"/>
      <c r="F58" s="111"/>
      <c r="G58" s="112"/>
      <c r="H58" s="84"/>
      <c r="J58" s="152"/>
    </row>
    <row r="59" spans="1:10" x14ac:dyDescent="0.25">
      <c r="A59" s="52"/>
      <c r="B59" s="107"/>
      <c r="C59" s="107"/>
      <c r="D59" s="107"/>
      <c r="E59" s="107"/>
      <c r="F59" s="111"/>
      <c r="G59" s="112"/>
      <c r="H59" s="84"/>
      <c r="J59" s="153"/>
    </row>
    <row r="60" spans="1:10" x14ac:dyDescent="0.25">
      <c r="A60" s="52"/>
      <c r="B60" s="107"/>
      <c r="C60" s="107"/>
      <c r="D60" s="107"/>
      <c r="E60" s="107"/>
      <c r="F60" s="111"/>
      <c r="G60" s="112"/>
      <c r="H60" s="84"/>
    </row>
    <row r="61" spans="1:10" x14ac:dyDescent="0.25">
      <c r="A61" s="6" t="s">
        <v>15</v>
      </c>
      <c r="B61" s="102">
        <f>B62+B72+B102+B106+B110</f>
        <v>1433019.42</v>
      </c>
      <c r="C61" s="102">
        <f>C62+C72+C102+C106+C110</f>
        <v>1743673</v>
      </c>
      <c r="D61" s="102">
        <f>D62+D72+D102+D106+D110</f>
        <v>1743673</v>
      </c>
      <c r="E61" s="102">
        <f>E62+E72+E102+E106+E110</f>
        <v>1692654.5100000002</v>
      </c>
      <c r="F61" s="108">
        <f t="shared" ref="F61:F70" si="18">IFERROR(E61/B61*100,"-")</f>
        <v>118.11804406670221</v>
      </c>
      <c r="G61" s="108">
        <f t="shared" ref="G61:G123" si="19">IFERROR(E61/C61*100,"-")</f>
        <v>97.074079256833144</v>
      </c>
      <c r="H61" s="84"/>
    </row>
    <row r="62" spans="1:10" s="4" customFormat="1" x14ac:dyDescent="0.25">
      <c r="A62" s="52" t="s">
        <v>16</v>
      </c>
      <c r="B62" s="103">
        <f>B63+B67+B69</f>
        <v>1198416.68</v>
      </c>
      <c r="C62" s="103">
        <v>1442006</v>
      </c>
      <c r="D62" s="103">
        <v>1442006</v>
      </c>
      <c r="E62" s="103">
        <f t="shared" ref="E62" si="20">E63+E67+E69</f>
        <v>1432049.2000000002</v>
      </c>
      <c r="F62" s="109">
        <f t="shared" si="18"/>
        <v>119.49509915032226</v>
      </c>
      <c r="G62" s="109">
        <f t="shared" si="19"/>
        <v>99.30951743612718</v>
      </c>
      <c r="H62" s="84"/>
    </row>
    <row r="63" spans="1:10" s="4" customFormat="1" x14ac:dyDescent="0.25">
      <c r="A63" s="49" t="s">
        <v>17</v>
      </c>
      <c r="B63" s="103">
        <f>SUM(B64:B65)</f>
        <v>985240.9</v>
      </c>
      <c r="C63" s="103">
        <v>1198831</v>
      </c>
      <c r="D63" s="103">
        <v>1198831</v>
      </c>
      <c r="E63" s="103">
        <f>SUM(E64:E66)</f>
        <v>1182565.1800000002</v>
      </c>
      <c r="F63" s="109">
        <f t="shared" si="18"/>
        <v>120.02802360316143</v>
      </c>
      <c r="G63" s="109">
        <f t="shared" si="19"/>
        <v>98.643193244085296</v>
      </c>
      <c r="H63" s="84"/>
    </row>
    <row r="64" spans="1:10" s="4" customFormat="1" x14ac:dyDescent="0.25">
      <c r="A64" s="50" t="s">
        <v>18</v>
      </c>
      <c r="B64" s="104">
        <v>985240.9</v>
      </c>
      <c r="C64" s="104"/>
      <c r="D64" s="104"/>
      <c r="E64" s="21">
        <v>1161368.6100000001</v>
      </c>
      <c r="F64" s="110">
        <f t="shared" si="18"/>
        <v>117.87661372969799</v>
      </c>
      <c r="G64" s="109" t="str">
        <f t="shared" si="19"/>
        <v>-</v>
      </c>
      <c r="H64" s="84"/>
    </row>
    <row r="65" spans="1:8" x14ac:dyDescent="0.25">
      <c r="A65" s="50" t="s">
        <v>98</v>
      </c>
      <c r="B65" s="104">
        <v>0</v>
      </c>
      <c r="C65" s="104"/>
      <c r="D65" s="104"/>
      <c r="E65" s="104">
        <v>6747.01</v>
      </c>
      <c r="F65" s="110" t="str">
        <f t="shared" si="18"/>
        <v>-</v>
      </c>
      <c r="G65" s="109" t="str">
        <f t="shared" si="19"/>
        <v>-</v>
      </c>
      <c r="H65" s="84"/>
    </row>
    <row r="66" spans="1:8" x14ac:dyDescent="0.25">
      <c r="A66" s="50" t="s">
        <v>206</v>
      </c>
      <c r="B66" s="104">
        <v>0</v>
      </c>
      <c r="C66" s="104"/>
      <c r="D66" s="104"/>
      <c r="E66" s="104">
        <v>14449.56</v>
      </c>
      <c r="F66" s="110" t="str">
        <f t="shared" si="18"/>
        <v>-</v>
      </c>
      <c r="G66" s="109" t="str">
        <f t="shared" si="19"/>
        <v>-</v>
      </c>
      <c r="H66" s="84"/>
    </row>
    <row r="67" spans="1:8" x14ac:dyDescent="0.25">
      <c r="A67" s="49" t="s">
        <v>19</v>
      </c>
      <c r="B67" s="103">
        <f>B68</f>
        <v>50610.75</v>
      </c>
      <c r="C67" s="103">
        <v>47100</v>
      </c>
      <c r="D67" s="103">
        <v>47100</v>
      </c>
      <c r="E67" s="103">
        <f t="shared" ref="E67" si="21">E68</f>
        <v>54147.46</v>
      </c>
      <c r="F67" s="109">
        <f t="shared" si="18"/>
        <v>106.98806083687754</v>
      </c>
      <c r="G67" s="109">
        <f t="shared" si="19"/>
        <v>114.96276008492569</v>
      </c>
      <c r="H67" s="84"/>
    </row>
    <row r="68" spans="1:8" x14ac:dyDescent="0.25">
      <c r="A68" s="50" t="s">
        <v>20</v>
      </c>
      <c r="B68" s="104">
        <v>50610.75</v>
      </c>
      <c r="C68" s="104"/>
      <c r="D68" s="104"/>
      <c r="E68" s="104">
        <v>54147.46</v>
      </c>
      <c r="F68" s="110">
        <f t="shared" si="18"/>
        <v>106.98806083687754</v>
      </c>
      <c r="G68" s="109" t="str">
        <f t="shared" si="19"/>
        <v>-</v>
      </c>
      <c r="H68" s="84"/>
    </row>
    <row r="69" spans="1:8" x14ac:dyDescent="0.25">
      <c r="A69" s="49" t="s">
        <v>21</v>
      </c>
      <c r="B69" s="103">
        <f>SUM(B70:B70)</f>
        <v>162565.03</v>
      </c>
      <c r="C69" s="103">
        <v>196075</v>
      </c>
      <c r="D69" s="103">
        <v>196075</v>
      </c>
      <c r="E69" s="103">
        <f>SUM(E70:E70)</f>
        <v>195336.56</v>
      </c>
      <c r="F69" s="109">
        <f t="shared" si="18"/>
        <v>120.15902805172797</v>
      </c>
      <c r="G69" s="109">
        <f t="shared" si="19"/>
        <v>99.623389009307658</v>
      </c>
      <c r="H69" s="84"/>
    </row>
    <row r="70" spans="1:8" x14ac:dyDescent="0.25">
      <c r="A70" s="50" t="s">
        <v>22</v>
      </c>
      <c r="B70" s="104">
        <v>162565.03</v>
      </c>
      <c r="C70" s="104"/>
      <c r="D70" s="104"/>
      <c r="E70" s="104">
        <v>195336.56</v>
      </c>
      <c r="F70" s="110">
        <f t="shared" si="18"/>
        <v>120.15902805172797</v>
      </c>
      <c r="G70" s="109" t="str">
        <f t="shared" si="19"/>
        <v>-</v>
      </c>
      <c r="H70" s="84"/>
    </row>
    <row r="71" spans="1:8" ht="5.25" customHeight="1" x14ac:dyDescent="0.25">
      <c r="A71" s="50"/>
      <c r="B71" s="104"/>
      <c r="C71" s="104"/>
      <c r="D71" s="104"/>
      <c r="E71" s="104"/>
      <c r="F71" s="110"/>
      <c r="G71" s="109"/>
      <c r="H71" s="84"/>
    </row>
    <row r="72" spans="1:8" x14ac:dyDescent="0.25">
      <c r="A72" s="52" t="s">
        <v>23</v>
      </c>
      <c r="B72" s="103">
        <f>B73+B77+B84+B96+B94</f>
        <v>204434.62</v>
      </c>
      <c r="C72" s="103">
        <f t="shared" ref="C72:D72" si="22">C73+C77+C84+C96+C94</f>
        <v>272147</v>
      </c>
      <c r="D72" s="103">
        <f t="shared" si="22"/>
        <v>272147</v>
      </c>
      <c r="E72" s="103">
        <f>E73+E77+E84+E96+E94</f>
        <v>237199.26</v>
      </c>
      <c r="F72" s="109">
        <f t="shared" ref="F72:F100" si="23">IFERROR(E72/B72*100,"-")</f>
        <v>116.02695277345883</v>
      </c>
      <c r="G72" s="109">
        <f t="shared" si="19"/>
        <v>87.158506248461308</v>
      </c>
      <c r="H72" s="84"/>
    </row>
    <row r="73" spans="1:8" x14ac:dyDescent="0.25">
      <c r="A73" s="49" t="s">
        <v>24</v>
      </c>
      <c r="B73" s="103">
        <f>SUM(B74:B76)</f>
        <v>53246.68</v>
      </c>
      <c r="C73" s="103">
        <v>71175</v>
      </c>
      <c r="D73" s="103">
        <v>71175</v>
      </c>
      <c r="E73" s="103">
        <f>SUM(E74:E76)</f>
        <v>60093.48</v>
      </c>
      <c r="F73" s="109">
        <f t="shared" si="23"/>
        <v>112.85864207871741</v>
      </c>
      <c r="G73" s="109">
        <f t="shared" si="19"/>
        <v>84.430600632244463</v>
      </c>
      <c r="H73" s="84"/>
    </row>
    <row r="74" spans="1:8" x14ac:dyDescent="0.25">
      <c r="A74" s="50" t="s">
        <v>25</v>
      </c>
      <c r="B74" s="104">
        <v>9671.43</v>
      </c>
      <c r="C74" s="104"/>
      <c r="D74" s="104"/>
      <c r="E74" s="104">
        <v>9681.35</v>
      </c>
      <c r="F74" s="110">
        <f t="shared" si="23"/>
        <v>100.10257014733087</v>
      </c>
      <c r="G74" s="109" t="str">
        <f t="shared" si="19"/>
        <v>-</v>
      </c>
      <c r="H74" s="84"/>
    </row>
    <row r="75" spans="1:8" x14ac:dyDescent="0.25">
      <c r="A75" s="50" t="s">
        <v>26</v>
      </c>
      <c r="B75" s="104">
        <v>42347.28</v>
      </c>
      <c r="C75" s="104"/>
      <c r="D75" s="104"/>
      <c r="E75" s="104">
        <v>48575.98</v>
      </c>
      <c r="F75" s="110">
        <f t="shared" si="23"/>
        <v>114.70861882982804</v>
      </c>
      <c r="G75" s="109" t="str">
        <f t="shared" si="19"/>
        <v>-</v>
      </c>
      <c r="H75" s="84"/>
    </row>
    <row r="76" spans="1:8" x14ac:dyDescent="0.25">
      <c r="A76" s="50" t="s">
        <v>27</v>
      </c>
      <c r="B76" s="104">
        <v>1227.97</v>
      </c>
      <c r="C76" s="104"/>
      <c r="D76" s="104"/>
      <c r="E76" s="104">
        <v>1836.15</v>
      </c>
      <c r="F76" s="110">
        <f t="shared" si="23"/>
        <v>149.52726858148</v>
      </c>
      <c r="G76" s="109" t="str">
        <f t="shared" si="19"/>
        <v>-</v>
      </c>
      <c r="H76" s="84"/>
    </row>
    <row r="77" spans="1:8" x14ac:dyDescent="0.25">
      <c r="A77" s="49" t="s">
        <v>28</v>
      </c>
      <c r="B77" s="103">
        <f>SUM(B78:B83)</f>
        <v>121064.45</v>
      </c>
      <c r="C77" s="103">
        <v>158499</v>
      </c>
      <c r="D77" s="103">
        <v>158499</v>
      </c>
      <c r="E77" s="103">
        <f t="shared" ref="E77" si="24">SUM(E78:E83)</f>
        <v>131697.55000000002</v>
      </c>
      <c r="F77" s="109">
        <f t="shared" si="23"/>
        <v>108.78300772852809</v>
      </c>
      <c r="G77" s="109">
        <f t="shared" si="19"/>
        <v>83.090461138556094</v>
      </c>
      <c r="H77" s="84"/>
    </row>
    <row r="78" spans="1:8" x14ac:dyDescent="0.25">
      <c r="A78" s="50" t="s">
        <v>29</v>
      </c>
      <c r="B78" s="104">
        <v>21926.14</v>
      </c>
      <c r="C78" s="104"/>
      <c r="D78" s="104"/>
      <c r="E78" s="104">
        <v>21528.28</v>
      </c>
      <c r="F78" s="110">
        <f t="shared" si="23"/>
        <v>98.185453527159822</v>
      </c>
      <c r="G78" s="109" t="str">
        <f t="shared" si="19"/>
        <v>-</v>
      </c>
      <c r="H78" s="84"/>
    </row>
    <row r="79" spans="1:8" x14ac:dyDescent="0.25">
      <c r="A79" s="50" t="s">
        <v>30</v>
      </c>
      <c r="B79" s="104">
        <v>71345.5</v>
      </c>
      <c r="C79" s="104"/>
      <c r="D79" s="104"/>
      <c r="E79" s="104">
        <v>75995.070000000007</v>
      </c>
      <c r="F79" s="110">
        <f t="shared" si="23"/>
        <v>106.5169772445354</v>
      </c>
      <c r="G79" s="109" t="str">
        <f t="shared" si="19"/>
        <v>-</v>
      </c>
      <c r="H79" s="84"/>
    </row>
    <row r="80" spans="1:8" x14ac:dyDescent="0.25">
      <c r="A80" s="50" t="s">
        <v>31</v>
      </c>
      <c r="B80" s="104">
        <v>23491.05</v>
      </c>
      <c r="C80" s="104"/>
      <c r="D80" s="104"/>
      <c r="E80" s="104">
        <v>26627.040000000001</v>
      </c>
      <c r="F80" s="110">
        <f t="shared" si="23"/>
        <v>113.34972255390883</v>
      </c>
      <c r="G80" s="109" t="str">
        <f t="shared" si="19"/>
        <v>-</v>
      </c>
      <c r="H80" s="84"/>
    </row>
    <row r="81" spans="1:8" x14ac:dyDescent="0.25">
      <c r="A81" s="50" t="s">
        <v>32</v>
      </c>
      <c r="B81" s="104">
        <v>1573.48</v>
      </c>
      <c r="C81" s="104"/>
      <c r="D81" s="104"/>
      <c r="E81" s="104">
        <v>2554.4899999999998</v>
      </c>
      <c r="F81" s="110">
        <f t="shared" si="23"/>
        <v>162.34651854488141</v>
      </c>
      <c r="G81" s="109" t="str">
        <f t="shared" si="19"/>
        <v>-</v>
      </c>
      <c r="H81" s="84"/>
    </row>
    <row r="82" spans="1:8" x14ac:dyDescent="0.25">
      <c r="A82" s="50" t="s">
        <v>33</v>
      </c>
      <c r="B82" s="104">
        <v>1657.91</v>
      </c>
      <c r="C82" s="104"/>
      <c r="D82" s="104"/>
      <c r="E82" s="104">
        <v>3990.69</v>
      </c>
      <c r="F82" s="110">
        <f t="shared" si="23"/>
        <v>240.70606969015205</v>
      </c>
      <c r="G82" s="109" t="str">
        <f t="shared" si="19"/>
        <v>-</v>
      </c>
      <c r="H82" s="84"/>
    </row>
    <row r="83" spans="1:8" x14ac:dyDescent="0.25">
      <c r="A83" s="50" t="s">
        <v>34</v>
      </c>
      <c r="B83" s="104">
        <v>1070.3699999999999</v>
      </c>
      <c r="C83" s="104"/>
      <c r="D83" s="104"/>
      <c r="E83" s="104">
        <v>1001.98</v>
      </c>
      <c r="F83" s="110">
        <f t="shared" si="23"/>
        <v>93.610620626512343</v>
      </c>
      <c r="G83" s="109" t="str">
        <f t="shared" si="19"/>
        <v>-</v>
      </c>
      <c r="H83" s="84"/>
    </row>
    <row r="84" spans="1:8" x14ac:dyDescent="0.25">
      <c r="A84" s="49" t="s">
        <v>35</v>
      </c>
      <c r="B84" s="103">
        <f>SUM(B85:B93)</f>
        <v>28139.71</v>
      </c>
      <c r="C84" s="103">
        <v>37923</v>
      </c>
      <c r="D84" s="103">
        <v>37923</v>
      </c>
      <c r="E84" s="103">
        <f t="shared" ref="E84" si="25">SUM(E85:E93)</f>
        <v>42806.969999999994</v>
      </c>
      <c r="F84" s="109">
        <f t="shared" si="23"/>
        <v>152.12299629242801</v>
      </c>
      <c r="G84" s="109">
        <f t="shared" si="19"/>
        <v>112.87864884107267</v>
      </c>
      <c r="H84" s="84"/>
    </row>
    <row r="85" spans="1:8" x14ac:dyDescent="0.25">
      <c r="A85" s="50" t="s">
        <v>36</v>
      </c>
      <c r="B85" s="104">
        <v>5323.81</v>
      </c>
      <c r="C85" s="104"/>
      <c r="D85" s="104"/>
      <c r="E85" s="104">
        <v>3199.35</v>
      </c>
      <c r="F85" s="110">
        <f t="shared" si="23"/>
        <v>60.095119848379255</v>
      </c>
      <c r="G85" s="109" t="str">
        <f t="shared" si="19"/>
        <v>-</v>
      </c>
      <c r="H85" s="84"/>
    </row>
    <row r="86" spans="1:8" x14ac:dyDescent="0.25">
      <c r="A86" s="50" t="s">
        <v>37</v>
      </c>
      <c r="B86" s="104">
        <v>1587.04</v>
      </c>
      <c r="C86" s="104"/>
      <c r="D86" s="104"/>
      <c r="E86" s="104">
        <v>6538.63</v>
      </c>
      <c r="F86" s="110">
        <f t="shared" si="23"/>
        <v>412.00158786167964</v>
      </c>
      <c r="G86" s="109" t="str">
        <f t="shared" si="19"/>
        <v>-</v>
      </c>
      <c r="H86" s="84"/>
    </row>
    <row r="87" spans="1:8" x14ac:dyDescent="0.25">
      <c r="A87" s="50" t="s">
        <v>38</v>
      </c>
      <c r="B87" s="104">
        <v>166.25</v>
      </c>
      <c r="C87" s="104"/>
      <c r="D87" s="104"/>
      <c r="E87" s="104">
        <v>166.25</v>
      </c>
      <c r="F87" s="110">
        <f t="shared" si="23"/>
        <v>100</v>
      </c>
      <c r="G87" s="109" t="str">
        <f t="shared" si="19"/>
        <v>-</v>
      </c>
      <c r="H87" s="84"/>
    </row>
    <row r="88" spans="1:8" x14ac:dyDescent="0.25">
      <c r="A88" s="50" t="s">
        <v>39</v>
      </c>
      <c r="B88" s="104">
        <v>7314.12</v>
      </c>
      <c r="C88" s="104"/>
      <c r="D88" s="104"/>
      <c r="E88" s="104">
        <v>6399.55</v>
      </c>
      <c r="F88" s="110">
        <f t="shared" si="23"/>
        <v>87.495829983648065</v>
      </c>
      <c r="G88" s="109" t="str">
        <f t="shared" si="19"/>
        <v>-</v>
      </c>
      <c r="H88" s="84"/>
    </row>
    <row r="89" spans="1:8" x14ac:dyDescent="0.25">
      <c r="A89" s="50" t="s">
        <v>40</v>
      </c>
      <c r="B89" s="104">
        <v>485.14</v>
      </c>
      <c r="C89" s="104"/>
      <c r="D89" s="104"/>
      <c r="E89" s="104">
        <v>857.52</v>
      </c>
      <c r="F89" s="110">
        <f t="shared" si="23"/>
        <v>176.75722471863793</v>
      </c>
      <c r="G89" s="109" t="str">
        <f t="shared" si="19"/>
        <v>-</v>
      </c>
      <c r="H89" s="84"/>
    </row>
    <row r="90" spans="1:8" x14ac:dyDescent="0.25">
      <c r="A90" s="50" t="s">
        <v>41</v>
      </c>
      <c r="B90" s="104">
        <v>3606.51</v>
      </c>
      <c r="C90" s="104"/>
      <c r="D90" s="104"/>
      <c r="E90" s="104">
        <v>6322</v>
      </c>
      <c r="F90" s="110">
        <f t="shared" si="23"/>
        <v>175.29412090913374</v>
      </c>
      <c r="G90" s="109" t="str">
        <f t="shared" si="19"/>
        <v>-</v>
      </c>
      <c r="H90" s="84"/>
    </row>
    <row r="91" spans="1:8" x14ac:dyDescent="0.25">
      <c r="A91" s="50" t="s">
        <v>42</v>
      </c>
      <c r="B91" s="104">
        <v>4417.96</v>
      </c>
      <c r="C91" s="104"/>
      <c r="D91" s="104"/>
      <c r="E91" s="104">
        <v>14292.96</v>
      </c>
      <c r="F91" s="110">
        <f t="shared" si="23"/>
        <v>323.51945241695262</v>
      </c>
      <c r="G91" s="109" t="str">
        <f t="shared" si="19"/>
        <v>-</v>
      </c>
      <c r="H91" s="84"/>
    </row>
    <row r="92" spans="1:8" x14ac:dyDescent="0.25">
      <c r="A92" s="50" t="s">
        <v>43</v>
      </c>
      <c r="B92" s="104">
        <v>2036.28</v>
      </c>
      <c r="C92" s="104"/>
      <c r="D92" s="104"/>
      <c r="E92" s="104">
        <v>2337.85</v>
      </c>
      <c r="F92" s="110">
        <f t="shared" si="23"/>
        <v>114.80984933309762</v>
      </c>
      <c r="G92" s="109" t="str">
        <f t="shared" si="19"/>
        <v>-</v>
      </c>
      <c r="H92" s="84"/>
    </row>
    <row r="93" spans="1:8" x14ac:dyDescent="0.25">
      <c r="A93" s="50" t="s">
        <v>44</v>
      </c>
      <c r="B93" s="104">
        <v>3202.6</v>
      </c>
      <c r="C93" s="104"/>
      <c r="D93" s="104"/>
      <c r="E93" s="104">
        <v>2692.86</v>
      </c>
      <c r="F93" s="110">
        <f t="shared" si="23"/>
        <v>84.083557109848243</v>
      </c>
      <c r="G93" s="109" t="str">
        <f t="shared" si="19"/>
        <v>-</v>
      </c>
      <c r="H93" s="84"/>
    </row>
    <row r="94" spans="1:8" x14ac:dyDescent="0.25">
      <c r="A94" s="49" t="s">
        <v>185</v>
      </c>
      <c r="B94" s="103">
        <f>B95</f>
        <v>199.28</v>
      </c>
      <c r="C94" s="103">
        <v>550</v>
      </c>
      <c r="D94" s="103">
        <v>550</v>
      </c>
      <c r="E94" s="103">
        <f>E95</f>
        <v>582.79999999999995</v>
      </c>
      <c r="F94" s="109">
        <f t="shared" si="23"/>
        <v>292.45283018867923</v>
      </c>
      <c r="G94" s="109">
        <f t="shared" si="19"/>
        <v>105.96363636363635</v>
      </c>
      <c r="H94" s="84"/>
    </row>
    <row r="95" spans="1:8" x14ac:dyDescent="0.25">
      <c r="A95" s="50" t="s">
        <v>186</v>
      </c>
      <c r="B95" s="104">
        <v>199.28</v>
      </c>
      <c r="C95" s="104"/>
      <c r="D95" s="104"/>
      <c r="E95" s="104">
        <v>582.79999999999995</v>
      </c>
      <c r="F95" s="110">
        <f t="shared" si="23"/>
        <v>292.45283018867923</v>
      </c>
      <c r="G95" s="109" t="str">
        <f t="shared" si="19"/>
        <v>-</v>
      </c>
      <c r="H95" s="84"/>
    </row>
    <row r="96" spans="1:8" x14ac:dyDescent="0.25">
      <c r="A96" s="49" t="s">
        <v>45</v>
      </c>
      <c r="B96" s="103">
        <f>SUM(B97:B100)</f>
        <v>1784.5</v>
      </c>
      <c r="C96" s="103">
        <v>4000</v>
      </c>
      <c r="D96" s="103">
        <v>4000</v>
      </c>
      <c r="E96" s="103">
        <f>SUM(E97:E100)</f>
        <v>2018.46</v>
      </c>
      <c r="F96" s="109">
        <f t="shared" si="23"/>
        <v>113.11067525917625</v>
      </c>
      <c r="G96" s="109">
        <f t="shared" si="19"/>
        <v>50.461500000000001</v>
      </c>
      <c r="H96" s="84"/>
    </row>
    <row r="97" spans="1:8" x14ac:dyDescent="0.25">
      <c r="A97" s="50" t="s">
        <v>46</v>
      </c>
      <c r="B97" s="104">
        <v>601.94000000000005</v>
      </c>
      <c r="C97" s="104"/>
      <c r="D97" s="104"/>
      <c r="E97" s="104">
        <v>548.30999999999995</v>
      </c>
      <c r="F97" s="110">
        <f t="shared" si="23"/>
        <v>91.090474133634572</v>
      </c>
      <c r="G97" s="109" t="str">
        <f t="shared" si="19"/>
        <v>-</v>
      </c>
      <c r="H97" s="84"/>
    </row>
    <row r="98" spans="1:8" x14ac:dyDescent="0.25">
      <c r="A98" s="50" t="s">
        <v>47</v>
      </c>
      <c r="B98" s="104">
        <v>228.09</v>
      </c>
      <c r="C98" s="104"/>
      <c r="D98" s="104"/>
      <c r="E98" s="104">
        <v>220</v>
      </c>
      <c r="F98" s="110">
        <f t="shared" si="23"/>
        <v>96.453154456574154</v>
      </c>
      <c r="G98" s="109" t="str">
        <f t="shared" si="19"/>
        <v>-</v>
      </c>
      <c r="H98" s="84"/>
    </row>
    <row r="99" spans="1:8" x14ac:dyDescent="0.25">
      <c r="A99" s="50" t="s">
        <v>187</v>
      </c>
      <c r="B99" s="104">
        <v>132.91999999999999</v>
      </c>
      <c r="C99" s="104"/>
      <c r="D99" s="104"/>
      <c r="E99" s="104">
        <v>110.08</v>
      </c>
      <c r="F99" s="110">
        <f t="shared" si="23"/>
        <v>82.816731868793269</v>
      </c>
      <c r="G99" s="109" t="str">
        <f t="shared" si="19"/>
        <v>-</v>
      </c>
      <c r="H99" s="84"/>
    </row>
    <row r="100" spans="1:8" x14ac:dyDescent="0.25">
      <c r="A100" s="50" t="s">
        <v>48</v>
      </c>
      <c r="B100" s="104">
        <v>821.55</v>
      </c>
      <c r="C100" s="104"/>
      <c r="D100" s="104"/>
      <c r="E100" s="104">
        <v>1140.07</v>
      </c>
      <c r="F100" s="110">
        <f t="shared" si="23"/>
        <v>138.77061651755827</v>
      </c>
      <c r="G100" s="109" t="str">
        <f t="shared" si="19"/>
        <v>-</v>
      </c>
      <c r="H100" s="84"/>
    </row>
    <row r="101" spans="1:8" ht="5.25" customHeight="1" x14ac:dyDescent="0.25">
      <c r="A101" s="50"/>
      <c r="B101" s="104"/>
      <c r="C101" s="104"/>
      <c r="D101" s="104"/>
      <c r="E101" s="104"/>
      <c r="F101" s="110"/>
      <c r="G101" s="109"/>
      <c r="H101" s="84"/>
    </row>
    <row r="102" spans="1:8" x14ac:dyDescent="0.25">
      <c r="A102" s="52" t="s">
        <v>49</v>
      </c>
      <c r="B102" s="103">
        <f>B103</f>
        <v>1002.25</v>
      </c>
      <c r="C102" s="103">
        <v>1000</v>
      </c>
      <c r="D102" s="103">
        <v>1000</v>
      </c>
      <c r="E102" s="103">
        <f>E103</f>
        <v>826.47</v>
      </c>
      <c r="F102" s="109">
        <f>IFERROR(E102/B102*100,"-")</f>
        <v>82.461461711149923</v>
      </c>
      <c r="G102" s="109">
        <f t="shared" si="19"/>
        <v>82.647000000000006</v>
      </c>
      <c r="H102" s="84"/>
    </row>
    <row r="103" spans="1:8" x14ac:dyDescent="0.25">
      <c r="A103" s="49" t="s">
        <v>50</v>
      </c>
      <c r="B103" s="103">
        <f>SUM(B104:B104)</f>
        <v>1002.25</v>
      </c>
      <c r="C103" s="103">
        <v>1000</v>
      </c>
      <c r="D103" s="103">
        <v>1000</v>
      </c>
      <c r="E103" s="103">
        <f>SUM(E104:E104)</f>
        <v>826.47</v>
      </c>
      <c r="F103" s="109">
        <f>IFERROR(E103/B103*100,"-")</f>
        <v>82.461461711149923</v>
      </c>
      <c r="G103" s="109">
        <f t="shared" si="19"/>
        <v>82.647000000000006</v>
      </c>
      <c r="H103" s="84"/>
    </row>
    <row r="104" spans="1:8" x14ac:dyDescent="0.25">
      <c r="A104" s="50" t="s">
        <v>51</v>
      </c>
      <c r="B104" s="104">
        <v>1002.25</v>
      </c>
      <c r="C104" s="104"/>
      <c r="D104" s="104"/>
      <c r="E104" s="104">
        <v>826.47</v>
      </c>
      <c r="F104" s="110">
        <f>IFERROR(E104/B104*100,"-")</f>
        <v>82.461461711149923</v>
      </c>
      <c r="G104" s="109" t="str">
        <f t="shared" si="19"/>
        <v>-</v>
      </c>
      <c r="H104" s="84"/>
    </row>
    <row r="105" spans="1:8" ht="5.25" customHeight="1" x14ac:dyDescent="0.25">
      <c r="A105" s="50"/>
      <c r="B105" s="104"/>
      <c r="C105" s="104"/>
      <c r="D105" s="104"/>
      <c r="E105" s="104"/>
      <c r="F105" s="110"/>
      <c r="G105" s="109"/>
      <c r="H105" s="84"/>
    </row>
    <row r="106" spans="1:8" x14ac:dyDescent="0.25">
      <c r="A106" s="52" t="s">
        <v>52</v>
      </c>
      <c r="B106" s="103">
        <f>B107</f>
        <v>28672.29</v>
      </c>
      <c r="C106" s="103">
        <v>28000</v>
      </c>
      <c r="D106" s="103">
        <v>28000</v>
      </c>
      <c r="E106" s="103">
        <f t="shared" ref="E106" si="26">E107</f>
        <v>22059.58</v>
      </c>
      <c r="F106" s="109">
        <f>IFERROR(E106/B106*100,"-")</f>
        <v>76.936931092703105</v>
      </c>
      <c r="G106" s="109">
        <f t="shared" si="19"/>
        <v>78.784214285714299</v>
      </c>
      <c r="H106" s="84"/>
    </row>
    <row r="107" spans="1:8" x14ac:dyDescent="0.25">
      <c r="A107" s="49" t="s">
        <v>53</v>
      </c>
      <c r="B107" s="103">
        <f>B108</f>
        <v>28672.29</v>
      </c>
      <c r="C107" s="103">
        <v>28000</v>
      </c>
      <c r="D107" s="103">
        <v>28000</v>
      </c>
      <c r="E107" s="103">
        <f>E108</f>
        <v>22059.58</v>
      </c>
      <c r="F107" s="109">
        <f>IFERROR(E107/B107*100,"-")</f>
        <v>76.936931092703105</v>
      </c>
      <c r="G107" s="109">
        <f t="shared" si="19"/>
        <v>78.784214285714299</v>
      </c>
      <c r="H107" s="84"/>
    </row>
    <row r="108" spans="1:8" ht="13.8" customHeight="1" x14ac:dyDescent="0.25">
      <c r="A108" s="50" t="s">
        <v>188</v>
      </c>
      <c r="B108" s="21">
        <v>28672.29</v>
      </c>
      <c r="C108" s="104"/>
      <c r="D108" s="104"/>
      <c r="E108" s="21">
        <v>22059.58</v>
      </c>
      <c r="F108" s="110">
        <f>IFERROR(E108/B108*100,"-")</f>
        <v>76.936931092703105</v>
      </c>
      <c r="G108" s="109" t="str">
        <f t="shared" si="19"/>
        <v>-</v>
      </c>
      <c r="H108" s="84"/>
    </row>
    <row r="109" spans="1:8" ht="7.5" customHeight="1" x14ac:dyDescent="0.25">
      <c r="A109" s="50"/>
      <c r="B109" s="104"/>
      <c r="C109" s="104"/>
      <c r="D109" s="104"/>
      <c r="E109" s="104"/>
      <c r="F109" s="110"/>
      <c r="G109" s="109"/>
      <c r="H109" s="84"/>
    </row>
    <row r="110" spans="1:8" x14ac:dyDescent="0.25">
      <c r="A110" s="52" t="s">
        <v>54</v>
      </c>
      <c r="B110" s="103">
        <f>B111</f>
        <v>493.58</v>
      </c>
      <c r="C110" s="148">
        <v>520</v>
      </c>
      <c r="D110" s="148">
        <v>520</v>
      </c>
      <c r="E110" s="103">
        <f>E111</f>
        <v>520</v>
      </c>
      <c r="F110" s="109">
        <f>IFERROR(E110/B110*100,"-")</f>
        <v>105.35272904088498</v>
      </c>
      <c r="G110" s="109">
        <f t="shared" si="19"/>
        <v>100</v>
      </c>
      <c r="H110" s="84"/>
    </row>
    <row r="111" spans="1:8" x14ac:dyDescent="0.25">
      <c r="A111" s="49" t="s">
        <v>55</v>
      </c>
      <c r="B111" s="103">
        <f>B112</f>
        <v>493.58</v>
      </c>
      <c r="C111" s="103">
        <v>520</v>
      </c>
      <c r="D111" s="103">
        <v>520</v>
      </c>
      <c r="E111" s="103">
        <f t="shared" ref="E111" si="27">E112</f>
        <v>520</v>
      </c>
      <c r="F111" s="109">
        <f>IFERROR(E111/B111*100,"-")</f>
        <v>105.35272904088498</v>
      </c>
      <c r="G111" s="109">
        <f t="shared" si="19"/>
        <v>100</v>
      </c>
      <c r="H111" s="84"/>
    </row>
    <row r="112" spans="1:8" x14ac:dyDescent="0.25">
      <c r="A112" s="50" t="s">
        <v>189</v>
      </c>
      <c r="B112" s="104">
        <v>493.58</v>
      </c>
      <c r="C112" s="104"/>
      <c r="D112" s="104"/>
      <c r="E112" s="104">
        <v>520</v>
      </c>
      <c r="F112" s="110">
        <f>IFERROR(E112/B112*100,"-")</f>
        <v>105.35272904088498</v>
      </c>
      <c r="G112" s="109" t="str">
        <f t="shared" si="19"/>
        <v>-</v>
      </c>
      <c r="H112" s="84"/>
    </row>
    <row r="113" spans="1:8" x14ac:dyDescent="0.25">
      <c r="A113" s="49"/>
      <c r="B113" s="104"/>
      <c r="C113" s="104"/>
      <c r="D113" s="104"/>
      <c r="E113" s="104"/>
      <c r="F113" s="110"/>
      <c r="G113" s="109"/>
      <c r="H113" s="84"/>
    </row>
    <row r="114" spans="1:8" x14ac:dyDescent="0.25">
      <c r="A114" s="49"/>
      <c r="B114" s="104"/>
      <c r="C114" s="104"/>
      <c r="D114" s="104"/>
      <c r="E114" s="104"/>
      <c r="F114" s="110"/>
      <c r="G114" s="109"/>
      <c r="H114" s="84"/>
    </row>
    <row r="115" spans="1:8" x14ac:dyDescent="0.25">
      <c r="A115" s="6" t="s">
        <v>56</v>
      </c>
      <c r="B115" s="102">
        <f>B116+B124</f>
        <v>45107.15</v>
      </c>
      <c r="C115" s="102">
        <f>C116+C124</f>
        <v>167090</v>
      </c>
      <c r="D115" s="102">
        <f>D116+D124</f>
        <v>167090</v>
      </c>
      <c r="E115" s="102">
        <f>E116+E124</f>
        <v>56527.83</v>
      </c>
      <c r="F115" s="108">
        <f t="shared" ref="F115:F126" si="28">IFERROR(E115/B115*100,"-")</f>
        <v>125.31900153301638</v>
      </c>
      <c r="G115" s="108">
        <f t="shared" si="19"/>
        <v>33.830767849661861</v>
      </c>
      <c r="H115" s="84"/>
    </row>
    <row r="116" spans="1:8" x14ac:dyDescent="0.25">
      <c r="A116" s="52" t="s">
        <v>57</v>
      </c>
      <c r="B116" s="103">
        <f>B117+B121</f>
        <v>35107.15</v>
      </c>
      <c r="C116" s="103">
        <f>C117+C121</f>
        <v>29700</v>
      </c>
      <c r="D116" s="103">
        <f>D117+D121</f>
        <v>29700</v>
      </c>
      <c r="E116" s="103">
        <f>E117+E121</f>
        <v>23145.550000000003</v>
      </c>
      <c r="F116" s="109">
        <f t="shared" si="28"/>
        <v>65.928308051208944</v>
      </c>
      <c r="G116" s="109">
        <f t="shared" si="19"/>
        <v>77.931144781144795</v>
      </c>
      <c r="H116" s="67"/>
    </row>
    <row r="117" spans="1:8" x14ac:dyDescent="0.25">
      <c r="A117" s="49" t="s">
        <v>58</v>
      </c>
      <c r="B117" s="103">
        <f>SUM(B118:B120)</f>
        <v>26406.880000000001</v>
      </c>
      <c r="C117" s="103">
        <v>12400</v>
      </c>
      <c r="D117" s="103">
        <v>12400</v>
      </c>
      <c r="E117" s="103">
        <f>SUM(E118:E120)</f>
        <v>8412.35</v>
      </c>
      <c r="F117" s="109">
        <f t="shared" si="28"/>
        <v>31.856660082523945</v>
      </c>
      <c r="G117" s="109">
        <f t="shared" si="19"/>
        <v>67.841532258064518</v>
      </c>
      <c r="H117" s="67"/>
    </row>
    <row r="118" spans="1:8" x14ac:dyDescent="0.25">
      <c r="A118" s="50" t="s">
        <v>59</v>
      </c>
      <c r="B118" s="104">
        <v>8453.6200000000008</v>
      </c>
      <c r="C118" s="104"/>
      <c r="D118" s="104"/>
      <c r="E118" s="104">
        <v>6642.35</v>
      </c>
      <c r="F118" s="110">
        <f t="shared" si="28"/>
        <v>78.574031006834943</v>
      </c>
      <c r="G118" s="109" t="str">
        <f t="shared" si="19"/>
        <v>-</v>
      </c>
      <c r="H118" s="67"/>
    </row>
    <row r="119" spans="1:8" x14ac:dyDescent="0.25">
      <c r="A119" s="50" t="s">
        <v>108</v>
      </c>
      <c r="B119" s="104">
        <v>15348.63</v>
      </c>
      <c r="C119" s="104"/>
      <c r="D119" s="104"/>
      <c r="E119" s="104">
        <v>0</v>
      </c>
      <c r="F119" s="110">
        <f t="shared" si="28"/>
        <v>0</v>
      </c>
      <c r="G119" s="109" t="str">
        <f t="shared" si="19"/>
        <v>-</v>
      </c>
      <c r="H119" s="67"/>
    </row>
    <row r="120" spans="1:8" x14ac:dyDescent="0.25">
      <c r="A120" s="50" t="s">
        <v>60</v>
      </c>
      <c r="B120" s="104">
        <v>2604.63</v>
      </c>
      <c r="C120" s="104"/>
      <c r="D120" s="104"/>
      <c r="E120" s="104">
        <v>1770</v>
      </c>
      <c r="F120" s="110">
        <f t="shared" si="28"/>
        <v>67.955909284620077</v>
      </c>
      <c r="G120" s="109" t="str">
        <f t="shared" si="19"/>
        <v>-</v>
      </c>
      <c r="H120" s="67"/>
    </row>
    <row r="121" spans="1:8" x14ac:dyDescent="0.25">
      <c r="A121" s="49" t="s">
        <v>61</v>
      </c>
      <c r="B121" s="103">
        <f>B122</f>
        <v>8700.27</v>
      </c>
      <c r="C121" s="103">
        <v>17300</v>
      </c>
      <c r="D121" s="103">
        <v>17300</v>
      </c>
      <c r="E121" s="103">
        <f>E122</f>
        <v>14733.2</v>
      </c>
      <c r="F121" s="109">
        <f t="shared" si="28"/>
        <v>169.34187099940576</v>
      </c>
      <c r="G121" s="109">
        <f t="shared" si="19"/>
        <v>85.163005780346822</v>
      </c>
      <c r="H121" s="67"/>
    </row>
    <row r="122" spans="1:8" x14ac:dyDescent="0.25">
      <c r="A122" s="50" t="s">
        <v>62</v>
      </c>
      <c r="B122" s="104">
        <v>8700.27</v>
      </c>
      <c r="C122" s="104"/>
      <c r="D122" s="104"/>
      <c r="E122" s="104">
        <v>14733.2</v>
      </c>
      <c r="F122" s="110">
        <f t="shared" si="28"/>
        <v>169.34187099940576</v>
      </c>
      <c r="G122" s="109" t="str">
        <f t="shared" si="19"/>
        <v>-</v>
      </c>
      <c r="H122" s="67"/>
    </row>
    <row r="123" spans="1:8" ht="7.8" customHeight="1" x14ac:dyDescent="0.25">
      <c r="A123" s="50"/>
      <c r="B123" s="104"/>
      <c r="C123" s="104"/>
      <c r="D123" s="104"/>
      <c r="E123" s="104"/>
      <c r="F123" s="109" t="str">
        <f t="shared" si="28"/>
        <v>-</v>
      </c>
      <c r="G123" s="109" t="str">
        <f t="shared" si="19"/>
        <v>-</v>
      </c>
      <c r="H123" s="67"/>
    </row>
    <row r="124" spans="1:8" x14ac:dyDescent="0.25">
      <c r="A124" s="52" t="s">
        <v>190</v>
      </c>
      <c r="B124" s="103">
        <f>B125</f>
        <v>10000</v>
      </c>
      <c r="C124" s="103">
        <v>137390</v>
      </c>
      <c r="D124" s="103">
        <v>137390</v>
      </c>
      <c r="E124" s="103">
        <f>E125</f>
        <v>33382.28</v>
      </c>
      <c r="F124" s="109">
        <f t="shared" si="28"/>
        <v>333.82279999999997</v>
      </c>
      <c r="G124" s="109">
        <f t="shared" ref="G124:G126" si="29">IFERROR(E124/C124*100,"-")</f>
        <v>24.297459786010624</v>
      </c>
      <c r="H124" s="67"/>
    </row>
    <row r="125" spans="1:8" x14ac:dyDescent="0.25">
      <c r="A125" s="52" t="s">
        <v>191</v>
      </c>
      <c r="B125" s="103">
        <f>B126</f>
        <v>10000</v>
      </c>
      <c r="C125" s="103">
        <v>137390</v>
      </c>
      <c r="D125" s="103">
        <v>137390</v>
      </c>
      <c r="E125" s="103">
        <f>E126</f>
        <v>33382.28</v>
      </c>
      <c r="F125" s="109">
        <f t="shared" si="28"/>
        <v>333.82279999999997</v>
      </c>
      <c r="G125" s="109">
        <f t="shared" si="29"/>
        <v>24.297459786010624</v>
      </c>
      <c r="H125" s="67"/>
    </row>
    <row r="126" spans="1:8" x14ac:dyDescent="0.25">
      <c r="A126" s="50" t="s">
        <v>192</v>
      </c>
      <c r="B126" s="104">
        <v>10000</v>
      </c>
      <c r="C126" s="104"/>
      <c r="D126" s="104"/>
      <c r="E126" s="104">
        <v>33382.28</v>
      </c>
      <c r="F126" s="110">
        <f t="shared" si="28"/>
        <v>333.82279999999997</v>
      </c>
      <c r="G126" s="109" t="str">
        <f t="shared" si="29"/>
        <v>-</v>
      </c>
      <c r="H126" s="67"/>
    </row>
    <row r="127" spans="1:8" s="4" customFormat="1" x14ac:dyDescent="0.25">
      <c r="A127" s="58" t="s">
        <v>63</v>
      </c>
      <c r="B127" s="106">
        <f>B61+B115</f>
        <v>1478126.5699999998</v>
      </c>
      <c r="C127" s="106">
        <f>C61+C115</f>
        <v>1910763</v>
      </c>
      <c r="D127" s="106">
        <f>D61+D115</f>
        <v>1910763</v>
      </c>
      <c r="E127" s="106">
        <f>E61+E115</f>
        <v>1749182.3400000003</v>
      </c>
      <c r="F127" s="97">
        <f>IFERROR(E127/B127*100,"-")</f>
        <v>118.33779160062055</v>
      </c>
      <c r="G127" s="97">
        <f t="shared" ref="G127" si="30">IFERROR(E127/C127*100,"-")</f>
        <v>91.543657690671239</v>
      </c>
      <c r="H127" s="67"/>
    </row>
    <row r="128" spans="1:8" x14ac:dyDescent="0.25">
      <c r="G128" s="1"/>
    </row>
  </sheetData>
  <mergeCells count="3">
    <mergeCell ref="A1:G1"/>
    <mergeCell ref="A3:G3"/>
    <mergeCell ref="A7:G7"/>
  </mergeCells>
  <conditionalFormatting sqref="B19:B22 E19:E22 B35 E35 B64:B66 B70 B104 E104 E70 C46 B97:B100 E97:E100 E118:E120 B118:B120 B108 E108">
    <cfRule type="containsBlanks" dxfId="65" priority="45">
      <formula>LEN(TRIM(B19))=0</formula>
    </cfRule>
  </conditionalFormatting>
  <conditionalFormatting sqref="B14:B15">
    <cfRule type="containsBlanks" dxfId="64" priority="44">
      <formula>LEN(TRIM(B14))=0</formula>
    </cfRule>
  </conditionalFormatting>
  <conditionalFormatting sqref="B17">
    <cfRule type="containsBlanks" dxfId="63" priority="41">
      <formula>LEN(TRIM(B17))=0</formula>
    </cfRule>
  </conditionalFormatting>
  <conditionalFormatting sqref="B26">
    <cfRule type="containsBlanks" dxfId="62" priority="40">
      <formula>LEN(TRIM(B26))=0</formula>
    </cfRule>
  </conditionalFormatting>
  <conditionalFormatting sqref="B30">
    <cfRule type="containsBlanks" dxfId="61" priority="38">
      <formula>LEN(TRIM(B30))=0</formula>
    </cfRule>
  </conditionalFormatting>
  <conditionalFormatting sqref="B37">
    <cfRule type="containsBlanks" dxfId="60" priority="36">
      <formula>LEN(TRIM(B37))=0</formula>
    </cfRule>
  </conditionalFormatting>
  <conditionalFormatting sqref="B41:B42">
    <cfRule type="containsBlanks" dxfId="59" priority="34">
      <formula>LEN(TRIM(B41))=0</formula>
    </cfRule>
  </conditionalFormatting>
  <conditionalFormatting sqref="B48">
    <cfRule type="containsBlanks" dxfId="58" priority="32">
      <formula>LEN(TRIM(B48))=0</formula>
    </cfRule>
  </conditionalFormatting>
  <conditionalFormatting sqref="B50:B52">
    <cfRule type="containsBlanks" dxfId="57" priority="31">
      <formula>LEN(TRIM(B50))=0</formula>
    </cfRule>
  </conditionalFormatting>
  <conditionalFormatting sqref="B54">
    <cfRule type="containsBlanks" dxfId="56" priority="30">
      <formula>LEN(TRIM(B54))=0</formula>
    </cfRule>
  </conditionalFormatting>
  <conditionalFormatting sqref="B68">
    <cfRule type="containsBlanks" dxfId="55" priority="26">
      <formula>LEN(TRIM(B68))=0</formula>
    </cfRule>
  </conditionalFormatting>
  <conditionalFormatting sqref="B74:B76">
    <cfRule type="containsBlanks" dxfId="54" priority="24">
      <formula>LEN(TRIM(B74))=0</formula>
    </cfRule>
  </conditionalFormatting>
  <conditionalFormatting sqref="B78:B83">
    <cfRule type="containsBlanks" dxfId="53" priority="23">
      <formula>LEN(TRIM(B78))=0</formula>
    </cfRule>
  </conditionalFormatting>
  <conditionalFormatting sqref="B85:B93 B95">
    <cfRule type="containsBlanks" dxfId="52" priority="22">
      <formula>LEN(TRIM(B85))=0</formula>
    </cfRule>
  </conditionalFormatting>
  <conditionalFormatting sqref="B122 B124:B125">
    <cfRule type="containsBlanks" dxfId="51" priority="16">
      <formula>LEN(TRIM(B122))=0</formula>
    </cfRule>
  </conditionalFormatting>
  <conditionalFormatting sqref="C24">
    <cfRule type="containsBlanks" dxfId="50" priority="14">
      <formula>LEN(TRIM(C24))=0</formula>
    </cfRule>
  </conditionalFormatting>
  <conditionalFormatting sqref="C39:E39">
    <cfRule type="containsBlanks" dxfId="49" priority="13">
      <formula>LEN(TRIM(C39))=0</formula>
    </cfRule>
  </conditionalFormatting>
  <conditionalFormatting sqref="E14:E15">
    <cfRule type="containsBlanks" dxfId="48" priority="43">
      <formula>LEN(TRIM(E14))=0</formula>
    </cfRule>
  </conditionalFormatting>
  <conditionalFormatting sqref="E17">
    <cfRule type="containsBlanks" dxfId="47" priority="42">
      <formula>LEN(TRIM(E17))=0</formula>
    </cfRule>
  </conditionalFormatting>
  <conditionalFormatting sqref="E26">
    <cfRule type="containsBlanks" dxfId="46" priority="39">
      <formula>LEN(TRIM(E26))=0</formula>
    </cfRule>
  </conditionalFormatting>
  <conditionalFormatting sqref="E30">
    <cfRule type="containsBlanks" dxfId="45" priority="37">
      <formula>LEN(TRIM(E30))=0</formula>
    </cfRule>
  </conditionalFormatting>
  <conditionalFormatting sqref="E37">
    <cfRule type="containsBlanks" dxfId="44" priority="35">
      <formula>LEN(TRIM(E37))=0</formula>
    </cfRule>
  </conditionalFormatting>
  <conditionalFormatting sqref="E41:E42">
    <cfRule type="containsBlanks" dxfId="43" priority="33">
      <formula>LEN(TRIM(E41))=0</formula>
    </cfRule>
  </conditionalFormatting>
  <conditionalFormatting sqref="E48">
    <cfRule type="containsBlanks" dxfId="42" priority="29">
      <formula>LEN(TRIM(E48))=0</formula>
    </cfRule>
  </conditionalFormatting>
  <conditionalFormatting sqref="E50:E52">
    <cfRule type="containsBlanks" dxfId="41" priority="28">
      <formula>LEN(TRIM(E50))=0</formula>
    </cfRule>
  </conditionalFormatting>
  <conditionalFormatting sqref="E54">
    <cfRule type="containsBlanks" dxfId="40" priority="27">
      <formula>LEN(TRIM(E54))=0</formula>
    </cfRule>
  </conditionalFormatting>
  <conditionalFormatting sqref="E68">
    <cfRule type="containsBlanks" dxfId="39" priority="25">
      <formula>LEN(TRIM(E68))=0</formula>
    </cfRule>
  </conditionalFormatting>
  <conditionalFormatting sqref="E74:E76">
    <cfRule type="containsBlanks" dxfId="38" priority="19">
      <formula>LEN(TRIM(E74))=0</formula>
    </cfRule>
  </conditionalFormatting>
  <conditionalFormatting sqref="E78:E83">
    <cfRule type="containsBlanks" dxfId="37" priority="20">
      <formula>LEN(TRIM(E78))=0</formula>
    </cfRule>
  </conditionalFormatting>
  <conditionalFormatting sqref="E85:E93 E95">
    <cfRule type="containsBlanks" dxfId="36" priority="21">
      <formula>LEN(TRIM(E85))=0</formula>
    </cfRule>
  </conditionalFormatting>
  <conditionalFormatting sqref="E122 E125">
    <cfRule type="containsBlanks" dxfId="35" priority="15">
      <formula>LEN(TRIM(E122))=0</formula>
    </cfRule>
  </conditionalFormatting>
  <conditionalFormatting sqref="J40">
    <cfRule type="containsBlanks" dxfId="34" priority="12">
      <formula>LEN(TRIM(J40))=0</formula>
    </cfRule>
  </conditionalFormatting>
  <conditionalFormatting sqref="J49">
    <cfRule type="containsBlanks" dxfId="33" priority="11">
      <formula>LEN(TRIM(J49))=0</formula>
    </cfRule>
  </conditionalFormatting>
  <conditionalFormatting sqref="J53">
    <cfRule type="containsBlanks" dxfId="32" priority="10">
      <formula>LEN(TRIM(J53))=0</formula>
    </cfRule>
  </conditionalFormatting>
  <conditionalFormatting sqref="J57">
    <cfRule type="containsBlanks" dxfId="31" priority="9">
      <formula>LEN(TRIM(J57))=0</formula>
    </cfRule>
  </conditionalFormatting>
  <conditionalFormatting sqref="C102">
    <cfRule type="containsBlanks" dxfId="30" priority="8">
      <formula>LEN(TRIM(C102))=0</formula>
    </cfRule>
  </conditionalFormatting>
  <conditionalFormatting sqref="C106:D107">
    <cfRule type="containsBlanks" dxfId="29" priority="6">
      <formula>LEN(TRIM(C106))=0</formula>
    </cfRule>
  </conditionalFormatting>
  <conditionalFormatting sqref="C110">
    <cfRule type="containsBlanks" dxfId="28" priority="7">
      <formula>LEN(TRIM(C110))=0</formula>
    </cfRule>
  </conditionalFormatting>
  <conditionalFormatting sqref="E64">
    <cfRule type="containsBlanks" dxfId="27" priority="5">
      <formula>LEN(TRIM(E64))=0</formula>
    </cfRule>
  </conditionalFormatting>
  <conditionalFormatting sqref="D46">
    <cfRule type="containsBlanks" dxfId="26" priority="4">
      <formula>LEN(TRIM(D46))=0</formula>
    </cfRule>
  </conditionalFormatting>
  <conditionalFormatting sqref="D24">
    <cfRule type="containsBlanks" dxfId="25" priority="3">
      <formula>LEN(TRIM(D24))=0</formula>
    </cfRule>
  </conditionalFormatting>
  <conditionalFormatting sqref="D102">
    <cfRule type="containsBlanks" dxfId="24" priority="2">
      <formula>LEN(TRIM(D102))=0</formula>
    </cfRule>
  </conditionalFormatting>
  <conditionalFormatting sqref="D110">
    <cfRule type="containsBlanks" dxfId="23" priority="1">
      <formula>LEN(TRIM(D110))=0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0"/>
  <sheetViews>
    <sheetView showGridLines="0" zoomScaleNormal="100" workbookViewId="0">
      <selection activeCell="E31" sqref="E31"/>
    </sheetView>
  </sheetViews>
  <sheetFormatPr defaultColWidth="9.109375" defaultRowHeight="13.2" x14ac:dyDescent="0.25"/>
  <cols>
    <col min="1" max="1" width="83" style="1" customWidth="1"/>
    <col min="2" max="5" width="14.6640625" style="1" bestFit="1" customWidth="1"/>
    <col min="6" max="7" width="8.5546875" style="1" bestFit="1" customWidth="1"/>
    <col min="8" max="16384" width="9.109375" style="1"/>
  </cols>
  <sheetData>
    <row r="2" spans="1:15" s="2" customFormat="1" ht="15.6" x14ac:dyDescent="0.3">
      <c r="A2" s="162" t="s">
        <v>152</v>
      </c>
      <c r="B2" s="162"/>
      <c r="C2" s="162"/>
      <c r="D2" s="162"/>
      <c r="E2" s="162"/>
      <c r="F2" s="162"/>
      <c r="G2" s="162"/>
    </row>
    <row r="3" spans="1:15" x14ac:dyDescent="0.25">
      <c r="A3" s="45"/>
      <c r="B3" s="45"/>
      <c r="C3" s="45"/>
      <c r="D3" s="45"/>
      <c r="E3" s="45"/>
      <c r="F3" s="45"/>
      <c r="G3" s="45"/>
    </row>
    <row r="4" spans="1:15" ht="39.6" x14ac:dyDescent="0.25">
      <c r="A4" s="56" t="s">
        <v>76</v>
      </c>
      <c r="B4" s="28" t="s">
        <v>183</v>
      </c>
      <c r="C4" s="28" t="s">
        <v>200</v>
      </c>
      <c r="D4" s="28" t="s">
        <v>199</v>
      </c>
      <c r="E4" s="28" t="s">
        <v>198</v>
      </c>
      <c r="F4" s="37" t="s">
        <v>118</v>
      </c>
      <c r="G4" s="37" t="s">
        <v>119</v>
      </c>
      <c r="I4" s="143"/>
      <c r="J4" s="143"/>
      <c r="K4" s="143"/>
      <c r="L4" s="143"/>
      <c r="M4" s="143"/>
      <c r="N4" s="143"/>
      <c r="O4" s="143"/>
    </row>
    <row r="5" spans="1:15" s="3" customFormat="1" ht="10.199999999999999" x14ac:dyDescent="0.2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 t="s">
        <v>174</v>
      </c>
      <c r="G5" s="54" t="s">
        <v>175</v>
      </c>
      <c r="I5" s="144"/>
      <c r="J5" s="144"/>
      <c r="K5" s="144"/>
      <c r="L5" s="144"/>
      <c r="M5" s="144"/>
      <c r="N5" s="144"/>
      <c r="O5" s="144"/>
    </row>
    <row r="6" spans="1:15" x14ac:dyDescent="0.25">
      <c r="A6" s="6" t="s">
        <v>77</v>
      </c>
      <c r="B6" s="6"/>
      <c r="C6" s="6"/>
      <c r="D6" s="6"/>
      <c r="E6" s="6"/>
      <c r="F6" s="6"/>
      <c r="G6" s="6"/>
      <c r="I6" s="143"/>
      <c r="J6" s="143"/>
      <c r="K6" s="143"/>
      <c r="L6" s="143"/>
      <c r="M6" s="143"/>
      <c r="N6" s="143"/>
      <c r="O6" s="143"/>
    </row>
    <row r="7" spans="1:15" ht="15.6" x14ac:dyDescent="0.3">
      <c r="A7" s="49" t="s">
        <v>109</v>
      </c>
      <c r="B7" s="60">
        <f>B8</f>
        <v>33054.620000000003</v>
      </c>
      <c r="C7" s="60">
        <f t="shared" ref="C7:E7" si="0">C8</f>
        <v>83945</v>
      </c>
      <c r="D7" s="60">
        <f t="shared" si="0"/>
        <v>83945</v>
      </c>
      <c r="E7" s="60">
        <f t="shared" si="0"/>
        <v>79625.56</v>
      </c>
      <c r="F7" s="109">
        <f t="shared" ref="F7:F18" si="1">IFERROR(E7/B7*100,"-")</f>
        <v>240.89086487758743</v>
      </c>
      <c r="G7" s="109">
        <f>IFERROR(E7/C7*100,"-")</f>
        <v>94.854440407409612</v>
      </c>
      <c r="I7" s="142"/>
      <c r="J7" s="143"/>
      <c r="K7" s="143"/>
      <c r="L7" s="143"/>
      <c r="M7" s="143"/>
      <c r="N7" s="143"/>
      <c r="O7" s="143"/>
    </row>
    <row r="8" spans="1:15" ht="15.6" x14ac:dyDescent="0.3">
      <c r="A8" s="50" t="s">
        <v>99</v>
      </c>
      <c r="B8" s="13">
        <v>33054.620000000003</v>
      </c>
      <c r="C8" s="13">
        <v>83945</v>
      </c>
      <c r="D8" s="13">
        <v>83945</v>
      </c>
      <c r="E8" s="13">
        <v>79625.56</v>
      </c>
      <c r="F8" s="110">
        <f t="shared" si="1"/>
        <v>240.89086487758743</v>
      </c>
      <c r="G8" s="110">
        <f t="shared" ref="G8:G20" si="2">IFERROR(E8/C8*100,"-")</f>
        <v>94.854440407409612</v>
      </c>
      <c r="I8" s="142"/>
      <c r="J8" s="143"/>
      <c r="K8" s="143"/>
      <c r="L8" s="143"/>
      <c r="M8" s="143"/>
      <c r="N8" s="143"/>
      <c r="O8" s="143"/>
    </row>
    <row r="9" spans="1:15" ht="13.8" x14ac:dyDescent="0.3">
      <c r="A9" s="49" t="s">
        <v>110</v>
      </c>
      <c r="B9" s="60">
        <f>B10</f>
        <v>4821.46</v>
      </c>
      <c r="C9" s="60">
        <f t="shared" ref="C9:E9" si="3">C10</f>
        <v>6130</v>
      </c>
      <c r="D9" s="60">
        <f t="shared" si="3"/>
        <v>6130</v>
      </c>
      <c r="E9" s="60">
        <f t="shared" si="3"/>
        <v>4728.83</v>
      </c>
      <c r="F9" s="109">
        <f t="shared" si="1"/>
        <v>98.078797708577909</v>
      </c>
      <c r="G9" s="109">
        <f t="shared" si="2"/>
        <v>77.142414355628048</v>
      </c>
      <c r="I9" s="145"/>
      <c r="J9" s="143"/>
      <c r="K9" s="143"/>
      <c r="L9" s="143"/>
      <c r="M9" s="143"/>
      <c r="N9" s="143"/>
      <c r="O9" s="143"/>
    </row>
    <row r="10" spans="1:15" x14ac:dyDescent="0.25">
      <c r="A10" s="50" t="s">
        <v>105</v>
      </c>
      <c r="B10" s="13">
        <v>4821.46</v>
      </c>
      <c r="C10" s="13">
        <v>6130</v>
      </c>
      <c r="D10" s="13">
        <v>6130</v>
      </c>
      <c r="E10" s="13">
        <v>4728.83</v>
      </c>
      <c r="F10" s="110">
        <f t="shared" si="1"/>
        <v>98.078797708577909</v>
      </c>
      <c r="G10" s="110">
        <f t="shared" si="2"/>
        <v>77.142414355628048</v>
      </c>
      <c r="I10" s="143"/>
      <c r="J10" s="143"/>
      <c r="K10" s="143"/>
      <c r="L10" s="143"/>
      <c r="M10" s="143"/>
      <c r="N10" s="143"/>
      <c r="O10" s="143"/>
    </row>
    <row r="11" spans="1:15" x14ac:dyDescent="0.25">
      <c r="A11" s="49" t="s">
        <v>111</v>
      </c>
      <c r="B11" s="60">
        <f>B12+B13</f>
        <v>105237.88</v>
      </c>
      <c r="C11" s="60">
        <f t="shared" ref="C11:D11" si="4">C12+C13</f>
        <v>142065</v>
      </c>
      <c r="D11" s="60">
        <f t="shared" si="4"/>
        <v>142065</v>
      </c>
      <c r="E11" s="60">
        <f t="shared" ref="E11" si="5">E12+E13</f>
        <v>146411.32</v>
      </c>
      <c r="F11" s="109">
        <f t="shared" si="1"/>
        <v>139.12416327656925</v>
      </c>
      <c r="G11" s="109">
        <f t="shared" si="2"/>
        <v>103.05938830816881</v>
      </c>
      <c r="I11" s="143"/>
      <c r="J11" s="143"/>
      <c r="K11" s="143"/>
      <c r="L11" s="143"/>
      <c r="M11" s="143"/>
      <c r="N11" s="143"/>
      <c r="O11" s="143"/>
    </row>
    <row r="12" spans="1:15" x14ac:dyDescent="0.25">
      <c r="A12" s="50" t="s">
        <v>101</v>
      </c>
      <c r="B12" s="13">
        <v>21282.74</v>
      </c>
      <c r="C12" s="13">
        <v>22455</v>
      </c>
      <c r="D12" s="13">
        <v>22455</v>
      </c>
      <c r="E12" s="13">
        <v>17881.93</v>
      </c>
      <c r="F12" s="110">
        <f t="shared" si="1"/>
        <v>84.020807471218461</v>
      </c>
      <c r="G12" s="110">
        <f t="shared" si="2"/>
        <v>79.634513471387223</v>
      </c>
      <c r="I12" s="143"/>
      <c r="J12" s="143"/>
      <c r="K12" s="143"/>
      <c r="L12" s="143"/>
      <c r="M12" s="143"/>
      <c r="N12" s="143"/>
      <c r="O12" s="143"/>
    </row>
    <row r="13" spans="1:15" x14ac:dyDescent="0.25">
      <c r="A13" s="50" t="s">
        <v>104</v>
      </c>
      <c r="B13" s="13">
        <v>83955.14</v>
      </c>
      <c r="C13" s="13">
        <v>119610</v>
      </c>
      <c r="D13" s="13">
        <v>119610</v>
      </c>
      <c r="E13" s="13">
        <v>128529.39</v>
      </c>
      <c r="F13" s="110">
        <f t="shared" si="1"/>
        <v>153.09293749018821</v>
      </c>
      <c r="G13" s="110">
        <f t="shared" si="2"/>
        <v>107.45706044645095</v>
      </c>
    </row>
    <row r="14" spans="1:15" x14ac:dyDescent="0.25">
      <c r="A14" s="49" t="s">
        <v>112</v>
      </c>
      <c r="B14" s="60">
        <f>B15+B16</f>
        <v>1340555.0199999998</v>
      </c>
      <c r="C14" s="60">
        <f t="shared" ref="C14:D14" si="6">C15+C16</f>
        <v>1662758</v>
      </c>
      <c r="D14" s="60">
        <f t="shared" si="6"/>
        <v>1662758</v>
      </c>
      <c r="E14" s="60">
        <f t="shared" ref="E14" si="7">E15+E16</f>
        <v>1383164.6700000002</v>
      </c>
      <c r="F14" s="109">
        <f t="shared" si="1"/>
        <v>103.17850810778361</v>
      </c>
      <c r="G14" s="109">
        <f t="shared" si="2"/>
        <v>83.184965581281233</v>
      </c>
    </row>
    <row r="15" spans="1:15" x14ac:dyDescent="0.25">
      <c r="A15" s="50" t="s">
        <v>102</v>
      </c>
      <c r="B15" s="13">
        <v>51762.39</v>
      </c>
      <c r="C15" s="13">
        <v>122080</v>
      </c>
      <c r="D15" s="13">
        <v>122080</v>
      </c>
      <c r="E15" s="13">
        <v>19859.3</v>
      </c>
      <c r="F15" s="110">
        <f t="shared" si="1"/>
        <v>38.3662732729304</v>
      </c>
      <c r="G15" s="110">
        <f t="shared" si="2"/>
        <v>16.267447575360418</v>
      </c>
    </row>
    <row r="16" spans="1:15" x14ac:dyDescent="0.25">
      <c r="A16" s="50" t="s">
        <v>103</v>
      </c>
      <c r="B16" s="13">
        <v>1288792.6299999999</v>
      </c>
      <c r="C16" s="13">
        <v>1540678</v>
      </c>
      <c r="D16" s="13">
        <v>1540678</v>
      </c>
      <c r="E16" s="13">
        <v>1363305.37</v>
      </c>
      <c r="F16" s="110">
        <f t="shared" si="1"/>
        <v>105.78159265234162</v>
      </c>
      <c r="G16" s="110">
        <f t="shared" si="2"/>
        <v>88.487365302808257</v>
      </c>
    </row>
    <row r="17" spans="1:7" x14ac:dyDescent="0.25">
      <c r="A17" s="49" t="s">
        <v>122</v>
      </c>
      <c r="B17" s="60">
        <f>B18</f>
        <v>2350</v>
      </c>
      <c r="C17" s="60">
        <f t="shared" ref="C17:E17" si="8">C18</f>
        <v>3006</v>
      </c>
      <c r="D17" s="60">
        <f t="shared" si="8"/>
        <v>3006</v>
      </c>
      <c r="E17" s="60">
        <f t="shared" si="8"/>
        <v>2550</v>
      </c>
      <c r="F17" s="109">
        <f t="shared" si="1"/>
        <v>108.51063829787233</v>
      </c>
      <c r="G17" s="109">
        <f t="shared" si="2"/>
        <v>84.830339321357286</v>
      </c>
    </row>
    <row r="18" spans="1:7" x14ac:dyDescent="0.25">
      <c r="A18" s="50" t="s">
        <v>121</v>
      </c>
      <c r="B18" s="13">
        <v>2350</v>
      </c>
      <c r="C18" s="13">
        <v>3006</v>
      </c>
      <c r="D18" s="13">
        <v>3006</v>
      </c>
      <c r="E18" s="13">
        <v>2550</v>
      </c>
      <c r="F18" s="110">
        <f t="shared" si="1"/>
        <v>108.51063829787233</v>
      </c>
      <c r="G18" s="110">
        <f t="shared" si="2"/>
        <v>84.830339321357286</v>
      </c>
    </row>
    <row r="19" spans="1:7" x14ac:dyDescent="0.25">
      <c r="A19" s="50"/>
      <c r="B19" s="10"/>
      <c r="C19" s="10"/>
      <c r="D19" s="10"/>
      <c r="E19" s="10"/>
      <c r="F19" s="110"/>
      <c r="G19" s="110"/>
    </row>
    <row r="20" spans="1:7" x14ac:dyDescent="0.25">
      <c r="A20" s="58" t="s">
        <v>14</v>
      </c>
      <c r="B20" s="59">
        <f>B7+B9+B11+B14+B17</f>
        <v>1486018.9799999997</v>
      </c>
      <c r="C20" s="59">
        <f>C7+C9+C11+C14+C17</f>
        <v>1897904</v>
      </c>
      <c r="D20" s="59">
        <f>D7+D9+D11+D14+D17</f>
        <v>1897904</v>
      </c>
      <c r="E20" s="59">
        <f>E7+E9+E11+E14+E17</f>
        <v>1616480.3800000001</v>
      </c>
      <c r="F20" s="97">
        <f>IFERROR(E20/B20*100,"-")</f>
        <v>108.77925529591825</v>
      </c>
      <c r="G20" s="97">
        <f t="shared" si="2"/>
        <v>85.171872760687577</v>
      </c>
    </row>
    <row r="21" spans="1:7" s="4" customFormat="1" x14ac:dyDescent="0.25">
      <c r="B21" s="84"/>
      <c r="C21" s="84"/>
      <c r="D21" s="84"/>
      <c r="E21" s="84"/>
      <c r="F21" s="86"/>
      <c r="G21" s="86"/>
    </row>
    <row r="22" spans="1:7" x14ac:dyDescent="0.25">
      <c r="B22" s="67"/>
      <c r="C22" s="67"/>
      <c r="D22" s="67"/>
      <c r="E22" s="67"/>
      <c r="F22" s="44"/>
      <c r="G22" s="44"/>
    </row>
    <row r="23" spans="1:7" x14ac:dyDescent="0.25">
      <c r="B23" s="67"/>
      <c r="C23" s="67"/>
      <c r="D23" s="67"/>
      <c r="E23" s="67"/>
      <c r="F23" s="87"/>
      <c r="G23" s="87"/>
    </row>
    <row r="24" spans="1:7" x14ac:dyDescent="0.25">
      <c r="A24" s="6" t="s">
        <v>78</v>
      </c>
      <c r="B24" s="85"/>
      <c r="C24" s="85"/>
      <c r="D24" s="85"/>
      <c r="E24" s="85"/>
      <c r="F24" s="51"/>
      <c r="G24" s="51"/>
    </row>
    <row r="25" spans="1:7" x14ac:dyDescent="0.25">
      <c r="A25" s="49" t="s">
        <v>109</v>
      </c>
      <c r="B25" s="103">
        <f>B26</f>
        <v>40609.120000000003</v>
      </c>
      <c r="C25" s="103">
        <f t="shared" ref="C25:E25" si="9">C26</f>
        <v>83945</v>
      </c>
      <c r="D25" s="103">
        <f t="shared" si="9"/>
        <v>83945</v>
      </c>
      <c r="E25" s="103">
        <f t="shared" si="9"/>
        <v>79997.89</v>
      </c>
      <c r="F25" s="109">
        <f t="shared" ref="F25:F35" si="10">IFERROR(E25/B25*100,"-")</f>
        <v>196.99488686285247</v>
      </c>
      <c r="G25" s="109">
        <f t="shared" ref="G25:G38" si="11">IFERROR(E25/C25*100,"-")</f>
        <v>95.297980820775507</v>
      </c>
    </row>
    <row r="26" spans="1:7" x14ac:dyDescent="0.25">
      <c r="A26" s="50" t="s">
        <v>99</v>
      </c>
      <c r="B26" s="104">
        <v>40609.120000000003</v>
      </c>
      <c r="C26" s="104">
        <v>83945</v>
      </c>
      <c r="D26" s="104">
        <v>83945</v>
      </c>
      <c r="E26" s="104">
        <v>79997.89</v>
      </c>
      <c r="F26" s="110">
        <f t="shared" si="10"/>
        <v>196.99488686285247</v>
      </c>
      <c r="G26" s="110">
        <f t="shared" si="11"/>
        <v>95.297980820775507</v>
      </c>
    </row>
    <row r="27" spans="1:7" x14ac:dyDescent="0.25">
      <c r="A27" s="49" t="s">
        <v>110</v>
      </c>
      <c r="B27" s="103">
        <f>B28</f>
        <v>426.14</v>
      </c>
      <c r="C27" s="103">
        <f t="shared" ref="C27:E27" si="12">C28</f>
        <v>8200</v>
      </c>
      <c r="D27" s="103">
        <f t="shared" si="12"/>
        <v>8200</v>
      </c>
      <c r="E27" s="103">
        <f t="shared" si="12"/>
        <v>5659.7</v>
      </c>
      <c r="F27" s="109">
        <f t="shared" si="10"/>
        <v>1328.1315999436804</v>
      </c>
      <c r="G27" s="109">
        <f t="shared" si="11"/>
        <v>69.020731707317069</v>
      </c>
    </row>
    <row r="28" spans="1:7" x14ac:dyDescent="0.25">
      <c r="A28" s="50" t="s">
        <v>105</v>
      </c>
      <c r="B28" s="104">
        <v>426.14</v>
      </c>
      <c r="C28" s="104">
        <v>8200</v>
      </c>
      <c r="D28" s="104">
        <v>8200</v>
      </c>
      <c r="E28" s="104">
        <v>5659.7</v>
      </c>
      <c r="F28" s="110">
        <f t="shared" si="10"/>
        <v>1328.1315999436804</v>
      </c>
      <c r="G28" s="110">
        <f t="shared" si="11"/>
        <v>69.020731707317069</v>
      </c>
    </row>
    <row r="29" spans="1:7" x14ac:dyDescent="0.25">
      <c r="A29" s="49" t="s">
        <v>111</v>
      </c>
      <c r="B29" s="103">
        <f>B30+B31</f>
        <v>111734.25</v>
      </c>
      <c r="C29" s="103">
        <f t="shared" ref="C29:E29" si="13">C30+C31</f>
        <v>146110</v>
      </c>
      <c r="D29" s="103">
        <f t="shared" ref="D29" si="14">D30+D31</f>
        <v>146110</v>
      </c>
      <c r="E29" s="103">
        <f t="shared" si="13"/>
        <v>144202.54</v>
      </c>
      <c r="F29" s="109">
        <f t="shared" si="10"/>
        <v>129.05849370269189</v>
      </c>
      <c r="G29" s="109">
        <f t="shared" si="11"/>
        <v>98.694504140715907</v>
      </c>
    </row>
    <row r="30" spans="1:7" x14ac:dyDescent="0.25">
      <c r="A30" s="50" t="s">
        <v>101</v>
      </c>
      <c r="B30" s="104">
        <v>20503.39</v>
      </c>
      <c r="C30" s="104">
        <v>26500</v>
      </c>
      <c r="D30" s="104">
        <v>26500</v>
      </c>
      <c r="E30" s="104">
        <v>18031.3</v>
      </c>
      <c r="F30" s="110">
        <f t="shared" si="10"/>
        <v>87.943018203331263</v>
      </c>
      <c r="G30" s="110">
        <f t="shared" si="11"/>
        <v>68.042641509433949</v>
      </c>
    </row>
    <row r="31" spans="1:7" x14ac:dyDescent="0.25">
      <c r="A31" s="50" t="s">
        <v>104</v>
      </c>
      <c r="B31" s="104">
        <v>91230.86</v>
      </c>
      <c r="C31" s="104">
        <v>119610</v>
      </c>
      <c r="D31" s="104">
        <v>119610</v>
      </c>
      <c r="E31" s="104">
        <v>126171.24</v>
      </c>
      <c r="F31" s="110">
        <f t="shared" si="10"/>
        <v>138.2988607144556</v>
      </c>
      <c r="G31" s="110">
        <f t="shared" si="11"/>
        <v>105.48552796588915</v>
      </c>
    </row>
    <row r="32" spans="1:7" x14ac:dyDescent="0.25">
      <c r="A32" s="49" t="s">
        <v>112</v>
      </c>
      <c r="B32" s="103">
        <f>B33+B34</f>
        <v>1323035.78</v>
      </c>
      <c r="C32" s="103">
        <f t="shared" ref="C32:E32" si="15">C33+C34</f>
        <v>1669308</v>
      </c>
      <c r="D32" s="103">
        <f t="shared" ref="D32" si="16">D33+D34</f>
        <v>1669308</v>
      </c>
      <c r="E32" s="103">
        <f t="shared" si="15"/>
        <v>1516577.94</v>
      </c>
      <c r="F32" s="109">
        <f t="shared" si="10"/>
        <v>114.62864141134565</v>
      </c>
      <c r="G32" s="109">
        <f t="shared" si="11"/>
        <v>90.850696216635868</v>
      </c>
    </row>
    <row r="33" spans="1:7" x14ac:dyDescent="0.25">
      <c r="A33" s="50" t="s">
        <v>102</v>
      </c>
      <c r="B33" s="104">
        <v>41668.51</v>
      </c>
      <c r="C33" s="104">
        <v>122080</v>
      </c>
      <c r="D33" s="104">
        <v>122080</v>
      </c>
      <c r="E33" s="104">
        <v>19859.3</v>
      </c>
      <c r="F33" s="110">
        <f t="shared" si="10"/>
        <v>47.660211512242697</v>
      </c>
      <c r="G33" s="110">
        <f t="shared" si="11"/>
        <v>16.267447575360418</v>
      </c>
    </row>
    <row r="34" spans="1:7" x14ac:dyDescent="0.25">
      <c r="A34" s="50" t="s">
        <v>103</v>
      </c>
      <c r="B34" s="104">
        <v>1281367.27</v>
      </c>
      <c r="C34" s="104">
        <v>1547228</v>
      </c>
      <c r="D34" s="104">
        <v>1547228</v>
      </c>
      <c r="E34" s="104">
        <v>1496718.64</v>
      </c>
      <c r="F34" s="110">
        <f t="shared" si="10"/>
        <v>116.80637355439865</v>
      </c>
      <c r="G34" s="110">
        <f t="shared" si="11"/>
        <v>96.735493411442903</v>
      </c>
    </row>
    <row r="35" spans="1:7" x14ac:dyDescent="0.25">
      <c r="A35" s="49" t="s">
        <v>122</v>
      </c>
      <c r="B35" s="103">
        <f>B36</f>
        <v>2321.2800000000002</v>
      </c>
      <c r="C35" s="103">
        <f t="shared" ref="C35:E35" si="17">C36</f>
        <v>3200</v>
      </c>
      <c r="D35" s="103">
        <f t="shared" si="17"/>
        <v>3200</v>
      </c>
      <c r="E35" s="103">
        <f t="shared" si="17"/>
        <v>2744.27</v>
      </c>
      <c r="F35" s="109">
        <f t="shared" si="10"/>
        <v>118.22227391783842</v>
      </c>
      <c r="G35" s="109">
        <f t="shared" si="11"/>
        <v>85.758437499999999</v>
      </c>
    </row>
    <row r="36" spans="1:7" x14ac:dyDescent="0.25">
      <c r="A36" s="50" t="s">
        <v>121</v>
      </c>
      <c r="B36" s="104">
        <v>2321.2800000000002</v>
      </c>
      <c r="C36" s="104">
        <v>3200</v>
      </c>
      <c r="D36" s="104">
        <v>3200</v>
      </c>
      <c r="E36" s="104">
        <v>2744.27</v>
      </c>
      <c r="F36" s="110">
        <v>141.22</v>
      </c>
      <c r="G36" s="110">
        <f t="shared" si="11"/>
        <v>85.758437499999999</v>
      </c>
    </row>
    <row r="37" spans="1:7" x14ac:dyDescent="0.25">
      <c r="A37" s="50"/>
      <c r="B37" s="104"/>
      <c r="C37" s="104"/>
      <c r="D37" s="104"/>
      <c r="E37" s="104"/>
      <c r="F37" s="110"/>
      <c r="G37" s="110"/>
    </row>
    <row r="38" spans="1:7" x14ac:dyDescent="0.25">
      <c r="A38" s="58" t="s">
        <v>63</v>
      </c>
      <c r="B38" s="106">
        <f>B25+B27+B29+B32+B35</f>
        <v>1478126.57</v>
      </c>
      <c r="C38" s="106">
        <f>C25+C27+C29+C32+C35</f>
        <v>1910763</v>
      </c>
      <c r="D38" s="106">
        <f>D25+D27+D29+D32+D35</f>
        <v>1910763</v>
      </c>
      <c r="E38" s="106">
        <f>E25+E27+E29+E32+E35</f>
        <v>1749182.3399999999</v>
      </c>
      <c r="F38" s="97">
        <f>IFERROR(E38/B38*100,"-")</f>
        <v>118.33779160062051</v>
      </c>
      <c r="G38" s="97">
        <f t="shared" si="11"/>
        <v>91.543657690671211</v>
      </c>
    </row>
    <row r="40" spans="1:7" x14ac:dyDescent="0.25">
      <c r="B40" s="67"/>
      <c r="C40" s="67"/>
      <c r="D40" s="67"/>
      <c r="E40" s="67"/>
      <c r="F40" s="67"/>
      <c r="G40" s="67"/>
    </row>
  </sheetData>
  <mergeCells count="1">
    <mergeCell ref="A2:G2"/>
  </mergeCells>
  <conditionalFormatting sqref="B8 E8 B26:C26 B28:C28 B30:C31 B33:C34 B36:C36 E36 E33:E34 E30:E31 E28 E26">
    <cfRule type="containsBlanks" dxfId="22" priority="25">
      <formula>LEN(TRIM(B8))=0</formula>
    </cfRule>
  </conditionalFormatting>
  <conditionalFormatting sqref="B10 E10">
    <cfRule type="containsBlanks" dxfId="21" priority="24">
      <formula>LEN(TRIM(B10))=0</formula>
    </cfRule>
  </conditionalFormatting>
  <conditionalFormatting sqref="B12:B13 E12:E13">
    <cfRule type="containsBlanks" dxfId="20" priority="23">
      <formula>LEN(TRIM(B12))=0</formula>
    </cfRule>
  </conditionalFormatting>
  <conditionalFormatting sqref="B15:B16 E15:E16">
    <cfRule type="containsBlanks" dxfId="19" priority="22">
      <formula>LEN(TRIM(B15))=0</formula>
    </cfRule>
  </conditionalFormatting>
  <conditionalFormatting sqref="B18 E18">
    <cfRule type="containsBlanks" dxfId="18" priority="21">
      <formula>LEN(TRIM(B18))=0</formula>
    </cfRule>
  </conditionalFormatting>
  <conditionalFormatting sqref="C8">
    <cfRule type="containsBlanks" dxfId="17" priority="12">
      <formula>LEN(TRIM(C8))=0</formula>
    </cfRule>
  </conditionalFormatting>
  <conditionalFormatting sqref="C10">
    <cfRule type="containsBlanks" dxfId="16" priority="11">
      <formula>LEN(TRIM(C10))=0</formula>
    </cfRule>
  </conditionalFormatting>
  <conditionalFormatting sqref="C12:C13">
    <cfRule type="containsBlanks" dxfId="15" priority="10">
      <formula>LEN(TRIM(C12))=0</formula>
    </cfRule>
  </conditionalFormatting>
  <conditionalFormatting sqref="C15:C16">
    <cfRule type="containsBlanks" dxfId="14" priority="9">
      <formula>LEN(TRIM(C15))=0</formula>
    </cfRule>
  </conditionalFormatting>
  <conditionalFormatting sqref="C18">
    <cfRule type="containsBlanks" dxfId="13" priority="8">
      <formula>LEN(TRIM(C18))=0</formula>
    </cfRule>
  </conditionalFormatting>
  <conditionalFormatting sqref="D26 D28 D30:D31 D33:D34 D36">
    <cfRule type="containsBlanks" dxfId="12" priority="6">
      <formula>LEN(TRIM(D26))=0</formula>
    </cfRule>
  </conditionalFormatting>
  <conditionalFormatting sqref="D8">
    <cfRule type="containsBlanks" dxfId="11" priority="5">
      <formula>LEN(TRIM(D8))=0</formula>
    </cfRule>
  </conditionalFormatting>
  <conditionalFormatting sqref="D10">
    <cfRule type="containsBlanks" dxfId="10" priority="4">
      <formula>LEN(TRIM(D10))=0</formula>
    </cfRule>
  </conditionalFormatting>
  <conditionalFormatting sqref="D12:D13">
    <cfRule type="containsBlanks" dxfId="9" priority="3">
      <formula>LEN(TRIM(D12))=0</formula>
    </cfRule>
  </conditionalFormatting>
  <conditionalFormatting sqref="D15:D16">
    <cfRule type="containsBlanks" dxfId="8" priority="2">
      <formula>LEN(TRIM(D15))=0</formula>
    </cfRule>
  </conditionalFormatting>
  <conditionalFormatting sqref="D18">
    <cfRule type="containsBlanks" dxfId="7" priority="1">
      <formula>LEN(TRIM(D18))=0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5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"/>
  <sheetViews>
    <sheetView showGridLines="0" zoomScaleNormal="100" workbookViewId="0">
      <selection activeCell="E4" sqref="E4"/>
    </sheetView>
  </sheetViews>
  <sheetFormatPr defaultColWidth="9.109375" defaultRowHeight="13.2" x14ac:dyDescent="0.25"/>
  <cols>
    <col min="1" max="1" width="63.109375" style="1" customWidth="1"/>
    <col min="2" max="2" width="16.6640625" style="1" customWidth="1"/>
    <col min="3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5" s="120" customFormat="1" ht="13.5" customHeight="1" x14ac:dyDescent="0.3">
      <c r="A1" s="162" t="s">
        <v>153</v>
      </c>
      <c r="B1" s="162"/>
      <c r="C1" s="162"/>
      <c r="D1" s="162"/>
      <c r="E1" s="162"/>
      <c r="F1" s="162"/>
      <c r="G1" s="162"/>
    </row>
    <row r="2" spans="1:15" ht="3.75" customHeight="1" x14ac:dyDescent="0.25">
      <c r="A2" s="45"/>
      <c r="B2" s="45"/>
      <c r="C2" s="45"/>
      <c r="D2" s="45"/>
      <c r="E2" s="45"/>
      <c r="F2" s="45"/>
      <c r="G2" s="45"/>
    </row>
    <row r="3" spans="1:15" ht="39.6" x14ac:dyDescent="0.25">
      <c r="A3" s="56" t="s">
        <v>79</v>
      </c>
      <c r="B3" s="28" t="s">
        <v>201</v>
      </c>
      <c r="C3" s="28" t="s">
        <v>200</v>
      </c>
      <c r="D3" s="28" t="s">
        <v>199</v>
      </c>
      <c r="E3" s="28" t="s">
        <v>202</v>
      </c>
      <c r="F3" s="37" t="s">
        <v>118</v>
      </c>
      <c r="G3" s="37" t="s">
        <v>119</v>
      </c>
    </row>
    <row r="4" spans="1:15" s="3" customFormat="1" ht="8.25" customHeight="1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 t="s">
        <v>174</v>
      </c>
      <c r="G4" s="54" t="s">
        <v>175</v>
      </c>
      <c r="I4" s="144"/>
      <c r="J4" s="144"/>
      <c r="K4" s="144"/>
      <c r="L4" s="144"/>
      <c r="M4" s="144"/>
      <c r="N4" s="144"/>
      <c r="O4" s="144"/>
    </row>
    <row r="5" spans="1:15" x14ac:dyDescent="0.25">
      <c r="A5" s="6" t="s">
        <v>81</v>
      </c>
      <c r="B5" s="6"/>
      <c r="C5" s="6"/>
      <c r="D5" s="6"/>
      <c r="E5" s="6"/>
      <c r="F5" s="6"/>
      <c r="G5" s="6"/>
      <c r="I5" s="143"/>
      <c r="J5" s="143"/>
      <c r="K5" s="143"/>
      <c r="L5" s="143"/>
      <c r="M5" s="143"/>
      <c r="N5" s="143"/>
      <c r="O5" s="143"/>
    </row>
    <row r="6" spans="1:15" x14ac:dyDescent="0.25">
      <c r="A6" s="89" t="s">
        <v>80</v>
      </c>
      <c r="B6" s="113">
        <f>SUM(B7:B9)</f>
        <v>1478126.57</v>
      </c>
      <c r="C6" s="113">
        <f>SUM(C7:C9)</f>
        <v>1910763</v>
      </c>
      <c r="D6" s="113">
        <f>SUM(D7:D9)</f>
        <v>1910763</v>
      </c>
      <c r="E6" s="113">
        <f>SUM(E7:E9)</f>
        <v>1749182.34</v>
      </c>
      <c r="F6" s="115">
        <f t="shared" ref="F6:F8" si="0">IFERROR(E6/B6*100,"-")</f>
        <v>118.33779160062051</v>
      </c>
      <c r="G6" s="115">
        <f t="shared" ref="G6:G11" si="1">IFERROR(E6/D6*100,"-")</f>
        <v>91.543657690671225</v>
      </c>
      <c r="I6" s="143"/>
      <c r="J6" s="143"/>
      <c r="K6" s="143"/>
      <c r="L6" s="143"/>
      <c r="M6" s="143"/>
      <c r="N6" s="143"/>
      <c r="O6" s="143"/>
    </row>
    <row r="7" spans="1:15" x14ac:dyDescent="0.25">
      <c r="A7" s="53" t="s">
        <v>114</v>
      </c>
      <c r="B7" s="104">
        <v>1477484.99</v>
      </c>
      <c r="C7" s="104">
        <v>1909395</v>
      </c>
      <c r="D7" s="104">
        <v>1909395</v>
      </c>
      <c r="E7" s="104">
        <v>1748210.5</v>
      </c>
      <c r="F7" s="110">
        <f t="shared" si="0"/>
        <v>118.32340171523504</v>
      </c>
      <c r="G7" s="110">
        <f t="shared" si="1"/>
        <v>91.558347015677739</v>
      </c>
    </row>
    <row r="8" spans="1:15" x14ac:dyDescent="0.25">
      <c r="A8" s="53" t="s">
        <v>115</v>
      </c>
      <c r="B8" s="21">
        <v>148</v>
      </c>
      <c r="C8" s="21">
        <v>148</v>
      </c>
      <c r="D8" s="21">
        <v>148</v>
      </c>
      <c r="E8" s="21">
        <v>130</v>
      </c>
      <c r="F8" s="110">
        <f t="shared" si="0"/>
        <v>87.837837837837839</v>
      </c>
      <c r="G8" s="110">
        <f t="shared" si="1"/>
        <v>87.837837837837839</v>
      </c>
    </row>
    <row r="9" spans="1:15" x14ac:dyDescent="0.25">
      <c r="A9" s="53" t="s">
        <v>116</v>
      </c>
      <c r="B9" s="104">
        <v>493.58</v>
      </c>
      <c r="C9" s="104">
        <v>1220</v>
      </c>
      <c r="D9" s="104">
        <v>1220</v>
      </c>
      <c r="E9" s="104">
        <v>841.84</v>
      </c>
      <c r="F9" s="110"/>
      <c r="G9" s="110"/>
    </row>
    <row r="10" spans="1:15" x14ac:dyDescent="0.25">
      <c r="B10" s="107"/>
      <c r="C10" s="107"/>
      <c r="D10" s="107"/>
      <c r="E10" s="107"/>
      <c r="F10" s="111"/>
      <c r="G10" s="111"/>
    </row>
    <row r="11" spans="1:15" x14ac:dyDescent="0.25">
      <c r="A11" s="88" t="s">
        <v>63</v>
      </c>
      <c r="B11" s="114">
        <f>SUM(B6)</f>
        <v>1478126.57</v>
      </c>
      <c r="C11" s="114">
        <f t="shared" ref="C11:E11" si="2">SUM(C6)</f>
        <v>1910763</v>
      </c>
      <c r="D11" s="114">
        <f t="shared" si="2"/>
        <v>1910763</v>
      </c>
      <c r="E11" s="114">
        <f t="shared" si="2"/>
        <v>1749182.34</v>
      </c>
      <c r="F11" s="116">
        <f>IFERROR(E11/B11*100,"-")</f>
        <v>118.33779160062051</v>
      </c>
      <c r="G11" s="116">
        <f t="shared" si="1"/>
        <v>91.543657690671225</v>
      </c>
    </row>
    <row r="13" spans="1:15" x14ac:dyDescent="0.25">
      <c r="B13" s="67"/>
      <c r="C13" s="67"/>
      <c r="D13" s="67"/>
      <c r="E13" s="67"/>
      <c r="F13" s="67"/>
      <c r="G13" s="67"/>
    </row>
  </sheetData>
  <mergeCells count="1">
    <mergeCell ref="A1:G1"/>
  </mergeCells>
  <conditionalFormatting sqref="D7:E7 D9:E9 B7:B9">
    <cfRule type="containsBlanks" dxfId="6" priority="7">
      <formula>LEN(TRIM(B7))=0</formula>
    </cfRule>
  </conditionalFormatting>
  <conditionalFormatting sqref="C7 C9">
    <cfRule type="containsBlanks" dxfId="5" priority="2">
      <formula>LEN(TRIM(C7))=0</formula>
    </cfRule>
  </conditionalFormatting>
  <conditionalFormatting sqref="C8:E8">
    <cfRule type="containsBlanks" dxfId="4" priority="1">
      <formula>LEN(TRIM(C8))=0</formula>
    </cfRule>
  </conditionalFormatting>
  <pageMargins left="0.19685039370078741" right="0.19685039370078741" top="0.39370078740157483" bottom="0.39370078740157483" header="0.19685039370078741" footer="0.19685039370078741"/>
  <pageSetup paperSize="9" scale="90" firstPageNumber="6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showGridLines="0" topLeftCell="A7" zoomScaleNormal="100" workbookViewId="0">
      <selection activeCell="E6" sqref="E6"/>
    </sheetView>
  </sheetViews>
  <sheetFormatPr defaultColWidth="9.109375" defaultRowHeight="13.2" x14ac:dyDescent="0.25"/>
  <cols>
    <col min="1" max="1" width="73.6640625" style="1" customWidth="1"/>
    <col min="2" max="2" width="17.33203125" style="1" customWidth="1"/>
    <col min="3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5" s="120" customFormat="1" ht="15.6" x14ac:dyDescent="0.3">
      <c r="A1" s="126" t="s">
        <v>64</v>
      </c>
      <c r="G1" s="127"/>
    </row>
    <row r="3" spans="1:15" s="120" customFormat="1" ht="15.6" x14ac:dyDescent="0.3">
      <c r="A3" s="162" t="s">
        <v>154</v>
      </c>
      <c r="B3" s="162"/>
      <c r="C3" s="162"/>
      <c r="D3" s="162"/>
      <c r="E3" s="162"/>
      <c r="F3" s="162"/>
      <c r="G3" s="162"/>
    </row>
    <row r="4" spans="1:15" x14ac:dyDescent="0.25">
      <c r="A4" s="45"/>
      <c r="B4" s="45"/>
      <c r="C4" s="45"/>
      <c r="D4" s="45"/>
      <c r="E4" s="45"/>
      <c r="F4" s="45"/>
      <c r="G4" s="45"/>
    </row>
    <row r="5" spans="1:15" ht="39.6" x14ac:dyDescent="0.25">
      <c r="A5" s="56" t="s">
        <v>82</v>
      </c>
      <c r="B5" s="28" t="s">
        <v>183</v>
      </c>
      <c r="C5" s="28" t="s">
        <v>200</v>
      </c>
      <c r="D5" s="28" t="s">
        <v>199</v>
      </c>
      <c r="E5" s="28" t="s">
        <v>198</v>
      </c>
      <c r="F5" s="37" t="s">
        <v>118</v>
      </c>
      <c r="G5" s="37" t="s">
        <v>119</v>
      </c>
      <c r="I5" s="143"/>
      <c r="J5" s="143"/>
      <c r="K5" s="143"/>
      <c r="L5" s="143"/>
      <c r="M5" s="143"/>
      <c r="N5" s="143"/>
      <c r="O5" s="143"/>
    </row>
    <row r="6" spans="1:15" s="3" customFormat="1" ht="10.199999999999999" x14ac:dyDescent="0.2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 t="s">
        <v>174</v>
      </c>
      <c r="G6" s="54" t="s">
        <v>175</v>
      </c>
      <c r="I6" s="144"/>
      <c r="J6" s="144"/>
      <c r="K6" s="144"/>
      <c r="L6" s="144"/>
      <c r="M6" s="144"/>
      <c r="N6" s="144"/>
      <c r="O6" s="144"/>
    </row>
    <row r="7" spans="1:15" x14ac:dyDescent="0.25">
      <c r="A7" s="6" t="s">
        <v>65</v>
      </c>
      <c r="B7" s="47"/>
      <c r="C7" s="47"/>
      <c r="D7" s="47"/>
      <c r="E7" s="47"/>
      <c r="F7" s="48"/>
      <c r="G7" s="93"/>
      <c r="I7" s="143"/>
      <c r="J7" s="143"/>
      <c r="K7" s="143"/>
      <c r="L7" s="143"/>
      <c r="M7" s="143"/>
      <c r="N7" s="143"/>
      <c r="O7" s="143"/>
    </row>
    <row r="8" spans="1:15" ht="15.6" x14ac:dyDescent="0.3">
      <c r="A8" s="52" t="s">
        <v>66</v>
      </c>
      <c r="B8" s="103">
        <f>B9+B11</f>
        <v>0</v>
      </c>
      <c r="C8" s="103">
        <f t="shared" ref="C8" si="0">C9+C11</f>
        <v>0</v>
      </c>
      <c r="D8" s="103">
        <f t="shared" ref="D8:E8" si="1">D9+D11</f>
        <v>0</v>
      </c>
      <c r="E8" s="103">
        <f t="shared" si="1"/>
        <v>0</v>
      </c>
      <c r="F8" s="109" t="str">
        <f>IFERROR(E8/B8*100,"-")</f>
        <v>-</v>
      </c>
      <c r="G8" s="109" t="str">
        <f>IFERROR(E8/D8*100,"-")</f>
        <v>-</v>
      </c>
      <c r="I8" s="142"/>
      <c r="J8" s="143"/>
      <c r="K8" s="143"/>
      <c r="L8" s="143"/>
      <c r="M8" s="143"/>
      <c r="N8" s="143"/>
      <c r="O8" s="143"/>
    </row>
    <row r="9" spans="1:15" ht="27" x14ac:dyDescent="0.3">
      <c r="A9" s="49" t="s">
        <v>117</v>
      </c>
      <c r="B9" s="103">
        <f>B10</f>
        <v>0</v>
      </c>
      <c r="C9" s="103">
        <f t="shared" ref="C9:E9" si="2">C10</f>
        <v>0</v>
      </c>
      <c r="D9" s="103">
        <f t="shared" si="2"/>
        <v>0</v>
      </c>
      <c r="E9" s="103">
        <f t="shared" si="2"/>
        <v>0</v>
      </c>
      <c r="F9" s="109" t="str">
        <f>IFERROR(E9/B9*100,"-")</f>
        <v>-</v>
      </c>
      <c r="G9" s="109" t="str">
        <f t="shared" ref="G9:G24" si="3">IFERROR(E9/D9*100,"-")</f>
        <v>-</v>
      </c>
      <c r="I9" s="142"/>
      <c r="J9" s="143"/>
      <c r="K9" s="143"/>
      <c r="L9" s="143"/>
      <c r="M9" s="143"/>
      <c r="N9" s="143"/>
      <c r="O9" s="143"/>
    </row>
    <row r="10" spans="1:15" s="4" customFormat="1" ht="13.8" x14ac:dyDescent="0.3">
      <c r="A10" s="50" t="s">
        <v>123</v>
      </c>
      <c r="B10" s="21">
        <v>0</v>
      </c>
      <c r="C10" s="21">
        <v>0</v>
      </c>
      <c r="D10" s="21">
        <v>0</v>
      </c>
      <c r="E10" s="21">
        <v>0</v>
      </c>
      <c r="F10" s="110" t="str">
        <f>IFERROR(E10/B10*100,"-")</f>
        <v>-</v>
      </c>
      <c r="G10" s="109" t="str">
        <f t="shared" si="3"/>
        <v>-</v>
      </c>
      <c r="I10" s="145"/>
      <c r="J10" s="146"/>
      <c r="K10" s="146"/>
      <c r="L10" s="146"/>
      <c r="M10" s="146"/>
      <c r="N10" s="146"/>
      <c r="O10" s="146"/>
    </row>
    <row r="11" spans="1:15" s="4" customFormat="1" ht="26.4" x14ac:dyDescent="0.25">
      <c r="A11" s="49" t="s">
        <v>67</v>
      </c>
      <c r="B11" s="103">
        <f>B12</f>
        <v>0</v>
      </c>
      <c r="C11" s="103">
        <f t="shared" ref="C11:E11" si="4">C12</f>
        <v>0</v>
      </c>
      <c r="D11" s="103">
        <f t="shared" si="4"/>
        <v>0</v>
      </c>
      <c r="E11" s="103">
        <f t="shared" si="4"/>
        <v>0</v>
      </c>
      <c r="F11" s="109" t="str">
        <f>IFERROR(E11/B11*100,"-")</f>
        <v>-</v>
      </c>
      <c r="G11" s="109" t="str">
        <f t="shared" si="3"/>
        <v>-</v>
      </c>
      <c r="I11" s="146"/>
      <c r="J11" s="146"/>
      <c r="K11" s="146"/>
      <c r="L11" s="146"/>
      <c r="M11" s="146"/>
      <c r="N11" s="146"/>
      <c r="O11" s="146"/>
    </row>
    <row r="12" spans="1:15" x14ac:dyDescent="0.25">
      <c r="A12" s="50" t="s">
        <v>124</v>
      </c>
      <c r="B12" s="21">
        <v>0</v>
      </c>
      <c r="C12" s="21">
        <v>0</v>
      </c>
      <c r="D12" s="21">
        <v>0</v>
      </c>
      <c r="E12" s="21">
        <v>0</v>
      </c>
      <c r="F12" s="110" t="str">
        <f>IFERROR(E12/B12*100,"-")</f>
        <v>-</v>
      </c>
      <c r="G12" s="109" t="str">
        <f t="shared" si="3"/>
        <v>-</v>
      </c>
    </row>
    <row r="13" spans="1:15" x14ac:dyDescent="0.25">
      <c r="A13" s="50"/>
      <c r="B13" s="104"/>
      <c r="C13" s="104"/>
      <c r="D13" s="104"/>
      <c r="E13" s="104"/>
      <c r="F13" s="110"/>
      <c r="G13" s="109"/>
    </row>
    <row r="14" spans="1:15" x14ac:dyDescent="0.25">
      <c r="A14" s="58" t="s">
        <v>68</v>
      </c>
      <c r="B14" s="106">
        <f>B8</f>
        <v>0</v>
      </c>
      <c r="C14" s="106">
        <f t="shared" ref="C14" si="5">C8</f>
        <v>0</v>
      </c>
      <c r="D14" s="106">
        <f t="shared" ref="D14:E14" si="6">D8</f>
        <v>0</v>
      </c>
      <c r="E14" s="106">
        <f t="shared" si="6"/>
        <v>0</v>
      </c>
      <c r="F14" s="97" t="str">
        <f>IFERROR(E14/B14*100,"-")</f>
        <v>-</v>
      </c>
      <c r="G14" s="97" t="str">
        <f t="shared" si="3"/>
        <v>-</v>
      </c>
    </row>
    <row r="15" spans="1:15" x14ac:dyDescent="0.25">
      <c r="A15" s="53"/>
      <c r="B15" s="107"/>
      <c r="C15" s="107"/>
      <c r="D15" s="107"/>
      <c r="E15" s="107"/>
      <c r="F15" s="111"/>
      <c r="G15" s="112"/>
    </row>
    <row r="16" spans="1:15" x14ac:dyDescent="0.25">
      <c r="A16" s="6" t="s">
        <v>69</v>
      </c>
      <c r="B16" s="102"/>
      <c r="C16" s="102"/>
      <c r="D16" s="102"/>
      <c r="E16" s="102"/>
      <c r="F16" s="108" t="str">
        <f t="shared" ref="F16:F22" si="7">IFERROR(E16/B16*100,"-")</f>
        <v>-</v>
      </c>
      <c r="G16" s="108" t="str">
        <f t="shared" si="3"/>
        <v>-</v>
      </c>
    </row>
    <row r="17" spans="1:7" x14ac:dyDescent="0.25">
      <c r="A17" s="52" t="s">
        <v>70</v>
      </c>
      <c r="B17" s="103">
        <f>B18+B20</f>
        <v>0</v>
      </c>
      <c r="C17" s="103">
        <f t="shared" ref="C17" si="8">C18+C20</f>
        <v>0</v>
      </c>
      <c r="D17" s="103">
        <f t="shared" ref="D17:E17" si="9">D18+D20</f>
        <v>0</v>
      </c>
      <c r="E17" s="103">
        <f t="shared" si="9"/>
        <v>0</v>
      </c>
      <c r="F17" s="109" t="str">
        <f t="shared" si="7"/>
        <v>-</v>
      </c>
      <c r="G17" s="109" t="str">
        <f t="shared" si="3"/>
        <v>-</v>
      </c>
    </row>
    <row r="18" spans="1:7" ht="26.4" x14ac:dyDescent="0.25">
      <c r="A18" s="49" t="s">
        <v>131</v>
      </c>
      <c r="B18" s="103">
        <f>B19</f>
        <v>0</v>
      </c>
      <c r="C18" s="103">
        <f t="shared" ref="C18:E18" si="10">C19</f>
        <v>0</v>
      </c>
      <c r="D18" s="103">
        <f t="shared" si="10"/>
        <v>0</v>
      </c>
      <c r="E18" s="103">
        <f t="shared" si="10"/>
        <v>0</v>
      </c>
      <c r="F18" s="109" t="str">
        <f t="shared" si="7"/>
        <v>-</v>
      </c>
      <c r="G18" s="109" t="str">
        <f t="shared" si="3"/>
        <v>-</v>
      </c>
    </row>
    <row r="19" spans="1:7" x14ac:dyDescent="0.25">
      <c r="A19" s="50" t="s">
        <v>132</v>
      </c>
      <c r="B19" s="21">
        <v>0</v>
      </c>
      <c r="C19" s="21">
        <v>0</v>
      </c>
      <c r="D19" s="21">
        <v>0</v>
      </c>
      <c r="E19" s="21">
        <v>0</v>
      </c>
      <c r="F19" s="110" t="str">
        <f t="shared" si="7"/>
        <v>-</v>
      </c>
      <c r="G19" s="109" t="str">
        <f t="shared" si="3"/>
        <v>-</v>
      </c>
    </row>
    <row r="20" spans="1:7" s="4" customFormat="1" ht="26.4" x14ac:dyDescent="0.25">
      <c r="A20" s="49" t="s">
        <v>71</v>
      </c>
      <c r="B20" s="103">
        <f>B21+B22</f>
        <v>0</v>
      </c>
      <c r="C20" s="103">
        <f t="shared" ref="C20" si="11">C21+C22</f>
        <v>0</v>
      </c>
      <c r="D20" s="103">
        <f t="shared" ref="D20:E20" si="12">D21+D22</f>
        <v>0</v>
      </c>
      <c r="E20" s="103">
        <f t="shared" si="12"/>
        <v>0</v>
      </c>
      <c r="F20" s="109" t="str">
        <f t="shared" si="7"/>
        <v>-</v>
      </c>
      <c r="G20" s="109" t="str">
        <f t="shared" si="3"/>
        <v>-</v>
      </c>
    </row>
    <row r="21" spans="1:7" ht="26.4" x14ac:dyDescent="0.25">
      <c r="A21" s="50" t="s">
        <v>72</v>
      </c>
      <c r="B21" s="21">
        <v>0</v>
      </c>
      <c r="C21" s="21">
        <v>0</v>
      </c>
      <c r="D21" s="21">
        <v>0</v>
      </c>
      <c r="E21" s="21">
        <v>0</v>
      </c>
      <c r="F21" s="110" t="str">
        <f t="shared" si="7"/>
        <v>-</v>
      </c>
      <c r="G21" s="109" t="str">
        <f t="shared" si="3"/>
        <v>-</v>
      </c>
    </row>
    <row r="22" spans="1:7" ht="26.4" x14ac:dyDescent="0.25">
      <c r="A22" s="50" t="s">
        <v>142</v>
      </c>
      <c r="B22" s="21">
        <v>0</v>
      </c>
      <c r="C22" s="21">
        <v>0</v>
      </c>
      <c r="D22" s="21">
        <v>0</v>
      </c>
      <c r="E22" s="21">
        <v>0</v>
      </c>
      <c r="F22" s="110" t="str">
        <f t="shared" si="7"/>
        <v>-</v>
      </c>
      <c r="G22" s="109" t="str">
        <f t="shared" si="3"/>
        <v>-</v>
      </c>
    </row>
    <row r="23" spans="1:7" x14ac:dyDescent="0.25">
      <c r="A23" s="50"/>
      <c r="B23" s="104"/>
      <c r="C23" s="104"/>
      <c r="D23" s="104"/>
      <c r="E23" s="104"/>
      <c r="F23" s="110"/>
      <c r="G23" s="110"/>
    </row>
    <row r="24" spans="1:7" x14ac:dyDescent="0.25">
      <c r="A24" s="58" t="s">
        <v>73</v>
      </c>
      <c r="B24" s="106">
        <f>B17</f>
        <v>0</v>
      </c>
      <c r="C24" s="106">
        <f t="shared" ref="C24" si="13">C17</f>
        <v>0</v>
      </c>
      <c r="D24" s="106">
        <f t="shared" ref="D24:E24" si="14">D17</f>
        <v>0</v>
      </c>
      <c r="E24" s="106">
        <f t="shared" si="14"/>
        <v>0</v>
      </c>
      <c r="F24" s="97" t="str">
        <f>IFERROR(E24/B24*100,"-")</f>
        <v>-</v>
      </c>
      <c r="G24" s="97" t="str">
        <f t="shared" si="3"/>
        <v>-</v>
      </c>
    </row>
    <row r="25" spans="1:7" x14ac:dyDescent="0.25">
      <c r="B25" s="67"/>
      <c r="C25" s="67"/>
      <c r="D25" s="67"/>
      <c r="E25" s="67"/>
    </row>
    <row r="28" spans="1:7" x14ac:dyDescent="0.25">
      <c r="B28" s="67"/>
      <c r="C28" s="67"/>
      <c r="D28" s="67"/>
      <c r="E28" s="67"/>
      <c r="F28" s="67"/>
      <c r="G28" s="67"/>
    </row>
  </sheetData>
  <mergeCells count="1">
    <mergeCell ref="A3:G3"/>
  </mergeCells>
  <conditionalFormatting sqref="B10 B12 B19 B21:B22 D21:E22 D19:E19 D12:E12 D10:E10">
    <cfRule type="containsBlanks" dxfId="3" priority="5">
      <formula>LEN(TRIM(B10))=0</formula>
    </cfRule>
  </conditionalFormatting>
  <conditionalFormatting sqref="C10 C12 C19 C21:C22">
    <cfRule type="containsBlanks" dxfId="2" priority="1">
      <formula>LEN(TRIM(C10))=0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7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5"/>
  <sheetViews>
    <sheetView showGridLines="0" zoomScaleNormal="100" workbookViewId="0">
      <selection activeCell="E4" sqref="E4"/>
    </sheetView>
  </sheetViews>
  <sheetFormatPr defaultColWidth="9.109375" defaultRowHeight="13.2" x14ac:dyDescent="0.25"/>
  <cols>
    <col min="1" max="1" width="73.6640625" style="1" customWidth="1"/>
    <col min="2" max="2" width="17.33203125" style="1" customWidth="1"/>
    <col min="3" max="4" width="17.6640625" style="1" customWidth="1"/>
    <col min="5" max="5" width="17.33203125" style="1" customWidth="1"/>
    <col min="6" max="6" width="11.109375" style="44" bestFit="1" customWidth="1"/>
    <col min="7" max="7" width="10" style="44" bestFit="1" customWidth="1"/>
    <col min="8" max="16384" width="9.109375" style="1"/>
  </cols>
  <sheetData>
    <row r="1" spans="1:16" s="120" customFormat="1" ht="15.6" x14ac:dyDescent="0.3">
      <c r="A1" s="162" t="s">
        <v>158</v>
      </c>
      <c r="B1" s="162"/>
      <c r="C1" s="162"/>
      <c r="D1" s="162"/>
      <c r="E1" s="162"/>
      <c r="F1" s="162"/>
      <c r="G1" s="162"/>
    </row>
    <row r="2" spans="1:16" x14ac:dyDescent="0.25">
      <c r="A2" s="45"/>
      <c r="B2" s="45"/>
      <c r="C2" s="45"/>
      <c r="D2" s="45"/>
      <c r="E2" s="45"/>
      <c r="F2" s="62"/>
      <c r="G2" s="62"/>
    </row>
    <row r="3" spans="1:16" ht="39.6" x14ac:dyDescent="0.25">
      <c r="A3" s="56" t="s">
        <v>76</v>
      </c>
      <c r="B3" s="28" t="s">
        <v>183</v>
      </c>
      <c r="C3" s="28" t="s">
        <v>200</v>
      </c>
      <c r="D3" s="28" t="s">
        <v>199</v>
      </c>
      <c r="E3" s="28" t="s">
        <v>198</v>
      </c>
      <c r="F3" s="37" t="s">
        <v>118</v>
      </c>
      <c r="G3" s="37" t="s">
        <v>119</v>
      </c>
    </row>
    <row r="4" spans="1:16" s="3" customFormat="1" ht="10.199999999999999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63" t="s">
        <v>174</v>
      </c>
      <c r="G4" s="63" t="s">
        <v>175</v>
      </c>
      <c r="I4" s="144"/>
      <c r="J4" s="144"/>
      <c r="K4" s="144"/>
      <c r="L4" s="144"/>
      <c r="M4" s="144"/>
      <c r="N4" s="144"/>
      <c r="O4" s="144"/>
      <c r="P4" s="144"/>
    </row>
    <row r="5" spans="1:16" ht="18.75" customHeight="1" x14ac:dyDescent="0.25">
      <c r="A5" s="6" t="s">
        <v>83</v>
      </c>
      <c r="B5" s="6"/>
      <c r="C5" s="6"/>
      <c r="D5" s="6"/>
      <c r="E5" s="6"/>
      <c r="F5" s="43"/>
      <c r="G5" s="43"/>
      <c r="I5" s="143"/>
      <c r="J5" s="143"/>
      <c r="K5" s="143"/>
      <c r="L5" s="143"/>
      <c r="M5" s="143"/>
      <c r="N5" s="143"/>
      <c r="O5" s="143"/>
      <c r="P5" s="143"/>
    </row>
    <row r="6" spans="1:16" ht="15.6" x14ac:dyDescent="0.3">
      <c r="A6" s="49" t="s">
        <v>109</v>
      </c>
      <c r="B6" s="60">
        <f>B7</f>
        <v>0</v>
      </c>
      <c r="C6" s="60">
        <f t="shared" ref="C6:E6" si="0">C7</f>
        <v>0</v>
      </c>
      <c r="D6" s="60">
        <f t="shared" si="0"/>
        <v>0</v>
      </c>
      <c r="E6" s="60">
        <f t="shared" si="0"/>
        <v>0</v>
      </c>
      <c r="F6" s="5" t="str">
        <f t="shared" ref="F6:F11" si="1">IFERROR(E6/B6*100,"-")</f>
        <v>-</v>
      </c>
      <c r="G6" s="5" t="str">
        <f>IFERROR(E6/D6*100,"-")</f>
        <v>-</v>
      </c>
      <c r="H6" s="91"/>
      <c r="I6" s="142"/>
      <c r="J6" s="143"/>
      <c r="K6" s="143"/>
      <c r="L6" s="143"/>
      <c r="M6" s="143"/>
      <c r="N6" s="143"/>
      <c r="O6" s="143"/>
      <c r="P6" s="143"/>
    </row>
    <row r="7" spans="1:16" ht="15.6" x14ac:dyDescent="0.3">
      <c r="A7" s="50" t="s">
        <v>99</v>
      </c>
      <c r="B7" s="100">
        <v>0</v>
      </c>
      <c r="C7" s="100">
        <v>0</v>
      </c>
      <c r="D7" s="100">
        <v>0</v>
      </c>
      <c r="E7" s="100">
        <v>0</v>
      </c>
      <c r="F7" s="11" t="str">
        <f t="shared" si="1"/>
        <v>-</v>
      </c>
      <c r="G7" s="11" t="str">
        <f t="shared" ref="G7:G13" si="2">IFERROR(E7/D7*100,"-")</f>
        <v>-</v>
      </c>
      <c r="I7" s="142"/>
      <c r="J7" s="143"/>
      <c r="K7" s="143"/>
      <c r="L7" s="143"/>
      <c r="M7" s="143"/>
      <c r="N7" s="143"/>
      <c r="O7" s="143"/>
      <c r="P7" s="143"/>
    </row>
    <row r="8" spans="1:16" ht="13.8" x14ac:dyDescent="0.3">
      <c r="A8" s="49" t="s">
        <v>111</v>
      </c>
      <c r="B8" s="60">
        <f>B9</f>
        <v>0</v>
      </c>
      <c r="C8" s="60">
        <f t="shared" ref="C8:E8" si="3">C9</f>
        <v>0</v>
      </c>
      <c r="D8" s="60">
        <f t="shared" si="3"/>
        <v>0</v>
      </c>
      <c r="E8" s="60">
        <f t="shared" si="3"/>
        <v>0</v>
      </c>
      <c r="F8" s="5" t="str">
        <f t="shared" si="1"/>
        <v>-</v>
      </c>
      <c r="G8" s="5" t="str">
        <f t="shared" si="2"/>
        <v>-</v>
      </c>
      <c r="I8" s="145"/>
      <c r="J8" s="143"/>
      <c r="K8" s="143"/>
      <c r="L8" s="143"/>
      <c r="M8" s="143"/>
      <c r="N8" s="143"/>
      <c r="O8" s="143"/>
      <c r="P8" s="143"/>
    </row>
    <row r="9" spans="1:16" x14ac:dyDescent="0.25">
      <c r="A9" s="50" t="s">
        <v>101</v>
      </c>
      <c r="B9" s="100">
        <v>0</v>
      </c>
      <c r="C9" s="100">
        <v>0</v>
      </c>
      <c r="D9" s="100">
        <v>0</v>
      </c>
      <c r="E9" s="100">
        <v>0</v>
      </c>
      <c r="F9" s="11" t="str">
        <f t="shared" si="1"/>
        <v>-</v>
      </c>
      <c r="G9" s="11" t="str">
        <f t="shared" si="2"/>
        <v>-</v>
      </c>
      <c r="I9" s="143"/>
      <c r="J9" s="143"/>
      <c r="K9" s="143"/>
      <c r="L9" s="143"/>
      <c r="M9" s="143"/>
      <c r="N9" s="143"/>
      <c r="O9" s="143"/>
      <c r="P9" s="143"/>
    </row>
    <row r="10" spans="1:16" x14ac:dyDescent="0.25">
      <c r="A10" s="49" t="s">
        <v>113</v>
      </c>
      <c r="B10" s="60">
        <f>B11</f>
        <v>0</v>
      </c>
      <c r="C10" s="60">
        <f t="shared" ref="C10:E10" si="4">C11</f>
        <v>0</v>
      </c>
      <c r="D10" s="60">
        <f t="shared" si="4"/>
        <v>0</v>
      </c>
      <c r="E10" s="60">
        <f t="shared" si="4"/>
        <v>0</v>
      </c>
      <c r="F10" s="5" t="str">
        <f t="shared" si="1"/>
        <v>-</v>
      </c>
      <c r="G10" s="5" t="str">
        <f t="shared" si="2"/>
        <v>-</v>
      </c>
      <c r="I10" s="143"/>
      <c r="J10" s="143"/>
      <c r="K10" s="143"/>
      <c r="L10" s="143"/>
      <c r="M10" s="143"/>
      <c r="N10" s="143"/>
      <c r="O10" s="143"/>
      <c r="P10" s="143"/>
    </row>
    <row r="11" spans="1:16" x14ac:dyDescent="0.25">
      <c r="A11" s="50" t="s">
        <v>100</v>
      </c>
      <c r="B11" s="100">
        <v>0</v>
      </c>
      <c r="C11" s="100">
        <v>0</v>
      </c>
      <c r="D11" s="100">
        <v>0</v>
      </c>
      <c r="E11" s="100">
        <v>0</v>
      </c>
      <c r="F11" s="11" t="str">
        <f t="shared" si="1"/>
        <v>-</v>
      </c>
      <c r="G11" s="11" t="str">
        <f t="shared" si="2"/>
        <v>-</v>
      </c>
      <c r="I11" s="143"/>
      <c r="J11" s="143"/>
      <c r="K11" s="143"/>
      <c r="L11" s="143"/>
      <c r="M11" s="143"/>
      <c r="N11" s="143"/>
      <c r="O11" s="143"/>
      <c r="P11" s="143"/>
    </row>
    <row r="12" spans="1:16" x14ac:dyDescent="0.25">
      <c r="A12" s="50"/>
      <c r="B12" s="13"/>
      <c r="C12" s="13"/>
      <c r="D12" s="13"/>
      <c r="E12" s="13"/>
      <c r="F12" s="11"/>
      <c r="G12" s="11"/>
      <c r="I12" s="143"/>
      <c r="J12" s="143"/>
      <c r="K12" s="143"/>
      <c r="L12" s="143"/>
      <c r="M12" s="143"/>
      <c r="N12" s="143"/>
      <c r="O12" s="143"/>
      <c r="P12" s="143"/>
    </row>
    <row r="13" spans="1:16" x14ac:dyDescent="0.25">
      <c r="A13" s="58" t="s">
        <v>68</v>
      </c>
      <c r="B13" s="61">
        <f>B6+B8+B10</f>
        <v>0</v>
      </c>
      <c r="C13" s="61">
        <f t="shared" ref="C13" si="5">C6+C8+C10</f>
        <v>0</v>
      </c>
      <c r="D13" s="61">
        <f t="shared" ref="D13:E13" si="6">D6+D8+D10</f>
        <v>0</v>
      </c>
      <c r="E13" s="61">
        <f t="shared" si="6"/>
        <v>0</v>
      </c>
      <c r="F13" s="92" t="str">
        <f>IFERROR(E13/B13*100,"-")</f>
        <v>-</v>
      </c>
      <c r="G13" s="92" t="str">
        <f t="shared" si="2"/>
        <v>-</v>
      </c>
    </row>
    <row r="14" spans="1:16" x14ac:dyDescent="0.25">
      <c r="B14" s="101"/>
      <c r="C14" s="101"/>
      <c r="D14" s="101"/>
      <c r="E14" s="101"/>
    </row>
    <row r="15" spans="1:16" x14ac:dyDescent="0.25">
      <c r="B15" s="101"/>
      <c r="C15" s="101"/>
      <c r="D15" s="101"/>
      <c r="E15" s="101"/>
    </row>
    <row r="16" spans="1:16" ht="17.25" customHeight="1" x14ac:dyDescent="0.25">
      <c r="A16" s="6" t="s">
        <v>84</v>
      </c>
      <c r="B16" s="117"/>
      <c r="C16" s="117"/>
      <c r="D16" s="117"/>
      <c r="E16" s="117"/>
      <c r="F16" s="94"/>
      <c r="G16" s="94"/>
    </row>
    <row r="17" spans="1:7" x14ac:dyDescent="0.25">
      <c r="A17" s="49" t="s">
        <v>109</v>
      </c>
      <c r="B17" s="60">
        <f>B18</f>
        <v>0</v>
      </c>
      <c r="C17" s="60">
        <f t="shared" ref="C17:E17" si="7">C18</f>
        <v>0</v>
      </c>
      <c r="D17" s="60">
        <f t="shared" si="7"/>
        <v>0</v>
      </c>
      <c r="E17" s="60">
        <f t="shared" si="7"/>
        <v>0</v>
      </c>
      <c r="F17" s="5" t="str">
        <f>IFERROR(E17/B17*100,"-")</f>
        <v>-</v>
      </c>
      <c r="G17" s="5" t="str">
        <f t="shared" ref="G17:G23" si="8">IFERROR(E17/D17*100,"-")</f>
        <v>-</v>
      </c>
    </row>
    <row r="18" spans="1:7" x14ac:dyDescent="0.25">
      <c r="A18" s="50" t="s">
        <v>99</v>
      </c>
      <c r="B18" s="100">
        <v>0</v>
      </c>
      <c r="C18" s="100">
        <v>0</v>
      </c>
      <c r="D18" s="100">
        <v>0</v>
      </c>
      <c r="E18" s="100">
        <v>0</v>
      </c>
      <c r="F18" s="11" t="str">
        <f>IFERROR(E18/B18*100,"-")</f>
        <v>-</v>
      </c>
      <c r="G18" s="11" t="str">
        <f t="shared" si="8"/>
        <v>-</v>
      </c>
    </row>
    <row r="19" spans="1:7" x14ac:dyDescent="0.25">
      <c r="A19" s="49" t="s">
        <v>111</v>
      </c>
      <c r="B19" s="60">
        <f>B20+B21</f>
        <v>0</v>
      </c>
      <c r="C19" s="60">
        <f t="shared" ref="C19" si="9">C20+C21</f>
        <v>0</v>
      </c>
      <c r="D19" s="60">
        <f t="shared" ref="D19:E19" si="10">D20+D21</f>
        <v>0</v>
      </c>
      <c r="E19" s="60">
        <f t="shared" si="10"/>
        <v>0</v>
      </c>
      <c r="F19" s="5" t="str">
        <f>IFERROR(E19/B19*100,"-")</f>
        <v>-</v>
      </c>
      <c r="G19" s="5" t="str">
        <f t="shared" si="8"/>
        <v>-</v>
      </c>
    </row>
    <row r="20" spans="1:7" x14ac:dyDescent="0.25">
      <c r="A20" s="50" t="s">
        <v>101</v>
      </c>
      <c r="B20" s="100">
        <v>0</v>
      </c>
      <c r="C20" s="100">
        <v>0</v>
      </c>
      <c r="D20" s="100">
        <v>0</v>
      </c>
      <c r="E20" s="100">
        <v>0</v>
      </c>
      <c r="F20" s="11" t="str">
        <f>IFERROR(E20/B20*100,"-")</f>
        <v>-</v>
      </c>
      <c r="G20" s="11" t="str">
        <f t="shared" si="8"/>
        <v>-</v>
      </c>
    </row>
    <row r="21" spans="1:7" x14ac:dyDescent="0.25">
      <c r="A21" s="50" t="s">
        <v>104</v>
      </c>
      <c r="B21" s="100">
        <v>0</v>
      </c>
      <c r="C21" s="100">
        <v>0</v>
      </c>
      <c r="D21" s="100">
        <v>0</v>
      </c>
      <c r="E21" s="100">
        <v>0</v>
      </c>
      <c r="F21" s="11" t="str">
        <f>IFERROR(E21/B21*100,"-")</f>
        <v>-</v>
      </c>
      <c r="G21" s="11" t="str">
        <f t="shared" si="8"/>
        <v>-</v>
      </c>
    </row>
    <row r="22" spans="1:7" x14ac:dyDescent="0.25">
      <c r="A22" s="50"/>
      <c r="B22" s="13"/>
      <c r="C22" s="13"/>
      <c r="D22" s="13"/>
      <c r="E22" s="13"/>
      <c r="F22" s="12"/>
      <c r="G22" s="11"/>
    </row>
    <row r="23" spans="1:7" x14ac:dyDescent="0.25">
      <c r="A23" s="58" t="s">
        <v>73</v>
      </c>
      <c r="B23" s="61">
        <f>B17+B19</f>
        <v>0</v>
      </c>
      <c r="C23" s="61">
        <f t="shared" ref="C23" si="11">C17+C19</f>
        <v>0</v>
      </c>
      <c r="D23" s="61">
        <f t="shared" ref="D23:E23" si="12">D17+D19</f>
        <v>0</v>
      </c>
      <c r="E23" s="61">
        <f t="shared" si="12"/>
        <v>0</v>
      </c>
      <c r="F23" s="92" t="str">
        <f>IFERROR(E23/B23*100,"-")</f>
        <v>-</v>
      </c>
      <c r="G23" s="92" t="str">
        <f t="shared" si="8"/>
        <v>-</v>
      </c>
    </row>
    <row r="24" spans="1:7" x14ac:dyDescent="0.25">
      <c r="A24" s="50"/>
      <c r="B24" s="10"/>
      <c r="C24" s="10"/>
      <c r="D24" s="10"/>
      <c r="E24" s="10"/>
      <c r="F24" s="11"/>
      <c r="G24" s="11"/>
    </row>
    <row r="25" spans="1:7" x14ac:dyDescent="0.25">
      <c r="A25" s="52"/>
      <c r="B25" s="60"/>
      <c r="C25" s="60"/>
      <c r="D25" s="60"/>
      <c r="E25" s="60"/>
      <c r="F25" s="5"/>
      <c r="G25" s="5"/>
    </row>
  </sheetData>
  <mergeCells count="1">
    <mergeCell ref="A1:G1"/>
  </mergeCells>
  <conditionalFormatting sqref="B7 B9 B11 B18 B20:B21 D20:E21 D18:E18 D11:E11 D9:E9 D7:E7">
    <cfRule type="containsBlanks" dxfId="1" priority="6">
      <formula>LEN(TRIM(B7))=0</formula>
    </cfRule>
  </conditionalFormatting>
  <conditionalFormatting sqref="C7 C9 C11 C18 C20:C21">
    <cfRule type="containsBlanks" dxfId="0" priority="1">
      <formula>LEN(TRIM(C7))=0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8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4"/>
  <sheetViews>
    <sheetView topLeftCell="A187" zoomScale="98" zoomScaleNormal="98" workbookViewId="0">
      <selection activeCell="A214" sqref="A214"/>
    </sheetView>
  </sheetViews>
  <sheetFormatPr defaultRowHeight="14.4" x14ac:dyDescent="0.3"/>
  <cols>
    <col min="1" max="1" width="68.109375" customWidth="1"/>
    <col min="2" max="3" width="18.88671875" customWidth="1"/>
    <col min="4" max="4" width="18.44140625" bestFit="1" customWidth="1"/>
    <col min="5" max="5" width="10.109375" style="33" bestFit="1" customWidth="1"/>
  </cols>
  <sheetData>
    <row r="1" spans="1:7" ht="18.600000000000001" x14ac:dyDescent="0.3">
      <c r="A1" s="156" t="s">
        <v>94</v>
      </c>
      <c r="B1" s="156"/>
      <c r="C1" s="156"/>
      <c r="D1" s="156"/>
      <c r="E1" s="156"/>
    </row>
    <row r="2" spans="1:7" ht="18.600000000000001" x14ac:dyDescent="0.3">
      <c r="A2" s="98"/>
      <c r="B2" s="140"/>
      <c r="C2" s="98"/>
      <c r="D2" s="98"/>
      <c r="E2" s="32"/>
    </row>
    <row r="3" spans="1:7" ht="15.6" x14ac:dyDescent="0.3">
      <c r="A3" s="158" t="s">
        <v>95</v>
      </c>
      <c r="B3" s="158"/>
      <c r="C3" s="158"/>
      <c r="D3" s="158"/>
      <c r="E3" s="158"/>
    </row>
    <row r="4" spans="1:7" x14ac:dyDescent="0.3">
      <c r="A4" s="30"/>
      <c r="B4" s="30"/>
      <c r="C4" s="30"/>
      <c r="D4" s="30"/>
      <c r="E4" s="31"/>
    </row>
    <row r="5" spans="1:7" ht="15.6" x14ac:dyDescent="0.3">
      <c r="A5" s="164" t="s">
        <v>178</v>
      </c>
      <c r="B5" s="164"/>
      <c r="C5" s="164"/>
      <c r="D5" s="164"/>
      <c r="E5" s="164"/>
    </row>
    <row r="6" spans="1:7" x14ac:dyDescent="0.3">
      <c r="A6" s="30"/>
      <c r="B6" s="30"/>
      <c r="C6" s="30"/>
      <c r="D6" s="30"/>
      <c r="E6" s="31"/>
    </row>
    <row r="7" spans="1:7" s="120" customFormat="1" ht="15.6" x14ac:dyDescent="0.3">
      <c r="A7" s="162" t="s">
        <v>155</v>
      </c>
      <c r="B7" s="162"/>
      <c r="C7" s="162"/>
      <c r="D7" s="162"/>
      <c r="E7" s="162"/>
      <c r="F7" s="162"/>
      <c r="G7" s="162"/>
    </row>
    <row r="8" spans="1:7" x14ac:dyDescent="0.3">
      <c r="A8" s="30"/>
      <c r="B8" s="30"/>
      <c r="C8" s="30"/>
      <c r="D8" s="30"/>
      <c r="E8" s="31"/>
    </row>
    <row r="9" spans="1:7" s="1" customFormat="1" ht="39.6" x14ac:dyDescent="0.25">
      <c r="A9" s="28" t="s">
        <v>156</v>
      </c>
      <c r="B9" s="28" t="s">
        <v>211</v>
      </c>
      <c r="C9" s="28" t="s">
        <v>212</v>
      </c>
      <c r="D9" s="28" t="s">
        <v>213</v>
      </c>
      <c r="E9" s="37" t="s">
        <v>107</v>
      </c>
    </row>
    <row r="10" spans="1:7" s="3" customFormat="1" ht="10.199999999999999" x14ac:dyDescent="0.2">
      <c r="A10" s="64">
        <v>1</v>
      </c>
      <c r="B10" s="64">
        <v>2</v>
      </c>
      <c r="C10" s="64">
        <v>3</v>
      </c>
      <c r="D10" s="64">
        <v>4</v>
      </c>
      <c r="E10" s="65" t="s">
        <v>176</v>
      </c>
    </row>
    <row r="11" spans="1:7" s="3" customFormat="1" ht="10.199999999999999" x14ac:dyDescent="0.2">
      <c r="A11" s="95"/>
      <c r="B11" s="64"/>
      <c r="C11" s="64"/>
      <c r="D11" s="64"/>
      <c r="E11" s="65"/>
    </row>
    <row r="12" spans="1:7" x14ac:dyDescent="0.3">
      <c r="A12" s="6" t="s">
        <v>162</v>
      </c>
      <c r="B12" s="47">
        <f t="shared" ref="B12:D12" si="0">B13</f>
        <v>1910763</v>
      </c>
      <c r="C12" s="47">
        <f t="shared" si="0"/>
        <v>1910763</v>
      </c>
      <c r="D12" s="47">
        <f t="shared" si="0"/>
        <v>1749182.3399999999</v>
      </c>
      <c r="E12" s="47">
        <f>D12/C12*100</f>
        <v>91.543657690671211</v>
      </c>
    </row>
    <row r="13" spans="1:7" x14ac:dyDescent="0.3">
      <c r="A13" s="128" t="s">
        <v>161</v>
      </c>
      <c r="B13" s="99">
        <f>B14</f>
        <v>1910763</v>
      </c>
      <c r="C13" s="99">
        <f>C14</f>
        <v>1910763</v>
      </c>
      <c r="D13" s="99">
        <f>D14</f>
        <v>1749182.3399999999</v>
      </c>
      <c r="E13" s="99">
        <f t="shared" ref="E13:E21" si="1">D13/C13*100</f>
        <v>91.543657690671211</v>
      </c>
    </row>
    <row r="14" spans="1:7" s="90" customFormat="1" x14ac:dyDescent="0.3">
      <c r="A14" s="128" t="s">
        <v>160</v>
      </c>
      <c r="B14" s="99">
        <f>SUM(B15:B21)</f>
        <v>1910763</v>
      </c>
      <c r="C14" s="99">
        <f>SUM(C15:C21)</f>
        <v>1910763</v>
      </c>
      <c r="D14" s="99">
        <f>SUM(D15:D21)</f>
        <v>1749182.3399999999</v>
      </c>
      <c r="E14" s="99">
        <f t="shared" si="1"/>
        <v>91.543657690671211</v>
      </c>
    </row>
    <row r="15" spans="1:7" s="90" customFormat="1" x14ac:dyDescent="0.3">
      <c r="A15" s="118" t="s">
        <v>99</v>
      </c>
      <c r="B15" s="119">
        <v>83945</v>
      </c>
      <c r="C15" s="119">
        <v>83945</v>
      </c>
      <c r="D15" s="119">
        <v>79997.89</v>
      </c>
      <c r="E15" s="119">
        <f t="shared" si="1"/>
        <v>95.297980820775507</v>
      </c>
    </row>
    <row r="16" spans="1:7" s="90" customFormat="1" x14ac:dyDescent="0.3">
      <c r="A16" s="118" t="s">
        <v>105</v>
      </c>
      <c r="B16" s="119">
        <v>8200</v>
      </c>
      <c r="C16" s="119">
        <v>8200</v>
      </c>
      <c r="D16" s="119">
        <v>5659.7</v>
      </c>
      <c r="E16" s="119">
        <f>D16/C16*100</f>
        <v>69.020731707317069</v>
      </c>
    </row>
    <row r="17" spans="1:7" s="90" customFormat="1" x14ac:dyDescent="0.3">
      <c r="A17" s="118" t="s">
        <v>101</v>
      </c>
      <c r="B17" s="119">
        <v>26500</v>
      </c>
      <c r="C17" s="119">
        <v>26500</v>
      </c>
      <c r="D17" s="119">
        <v>18031.3</v>
      </c>
      <c r="E17" s="119">
        <f t="shared" si="1"/>
        <v>68.042641509433949</v>
      </c>
    </row>
    <row r="18" spans="1:7" s="90" customFormat="1" x14ac:dyDescent="0.3">
      <c r="A18" s="118" t="s">
        <v>104</v>
      </c>
      <c r="B18" s="119">
        <v>119610</v>
      </c>
      <c r="C18" s="119">
        <v>119610</v>
      </c>
      <c r="D18" s="119">
        <v>126171.24</v>
      </c>
      <c r="E18" s="119">
        <f t="shared" si="1"/>
        <v>105.48552796588915</v>
      </c>
    </row>
    <row r="19" spans="1:7" s="90" customFormat="1" x14ac:dyDescent="0.3">
      <c r="A19" s="118" t="s">
        <v>102</v>
      </c>
      <c r="B19" s="119">
        <v>122080</v>
      </c>
      <c r="C19" s="119">
        <v>122080</v>
      </c>
      <c r="D19" s="119">
        <v>19859.3</v>
      </c>
      <c r="E19" s="119">
        <f t="shared" si="1"/>
        <v>16.267447575360418</v>
      </c>
    </row>
    <row r="20" spans="1:7" s="90" customFormat="1" x14ac:dyDescent="0.3">
      <c r="A20" s="118" t="s">
        <v>103</v>
      </c>
      <c r="B20" s="119">
        <v>1547228</v>
      </c>
      <c r="C20" s="119">
        <v>1547228</v>
      </c>
      <c r="D20" s="119">
        <v>1496718.64</v>
      </c>
      <c r="E20" s="119">
        <f t="shared" si="1"/>
        <v>96.735493411442903</v>
      </c>
    </row>
    <row r="21" spans="1:7" s="90" customFormat="1" x14ac:dyDescent="0.3">
      <c r="A21" s="118" t="s">
        <v>121</v>
      </c>
      <c r="B21" s="119">
        <v>3200</v>
      </c>
      <c r="C21" s="119">
        <v>3200</v>
      </c>
      <c r="D21" s="119">
        <v>2744.27</v>
      </c>
      <c r="E21" s="119">
        <f t="shared" si="1"/>
        <v>85.758437499999999</v>
      </c>
    </row>
    <row r="22" spans="1:7" s="90" customFormat="1" x14ac:dyDescent="0.3">
      <c r="A22" s="118"/>
      <c r="B22" s="119"/>
      <c r="C22" s="119"/>
      <c r="D22" s="119"/>
      <c r="E22" s="119"/>
    </row>
    <row r="23" spans="1:7" s="90" customFormat="1" x14ac:dyDescent="0.3">
      <c r="A23" s="134" t="s">
        <v>195</v>
      </c>
      <c r="B23" s="10">
        <v>204325</v>
      </c>
      <c r="C23" s="10">
        <v>204325</v>
      </c>
      <c r="D23" s="10">
        <v>97598.02</v>
      </c>
      <c r="E23" s="10">
        <f>D23/C23*100</f>
        <v>47.766068763000128</v>
      </c>
    </row>
    <row r="24" spans="1:7" s="90" customFormat="1" x14ac:dyDescent="0.3">
      <c r="A24" s="129" t="s">
        <v>207</v>
      </c>
      <c r="B24" s="130">
        <f>SUM(B25+B29+B31)</f>
        <v>106000</v>
      </c>
      <c r="C24" s="130">
        <f>SUM(C25+C29+C31)</f>
        <v>106000</v>
      </c>
      <c r="D24" s="130">
        <v>0</v>
      </c>
      <c r="E24" s="130">
        <v>0</v>
      </c>
    </row>
    <row r="25" spans="1:7" s="90" customFormat="1" x14ac:dyDescent="0.3">
      <c r="A25" s="137" t="s">
        <v>99</v>
      </c>
      <c r="B25" s="138">
        <v>3000</v>
      </c>
      <c r="C25" s="138">
        <v>3000</v>
      </c>
      <c r="D25" s="139"/>
      <c r="E25" s="139"/>
      <c r="G25" s="50"/>
    </row>
    <row r="26" spans="1:7" s="90" customFormat="1" x14ac:dyDescent="0.3">
      <c r="A26" s="132" t="s">
        <v>23</v>
      </c>
      <c r="B26" s="131">
        <v>1000</v>
      </c>
      <c r="C26" s="131">
        <v>5000</v>
      </c>
      <c r="D26" s="131">
        <v>0</v>
      </c>
      <c r="E26" s="131">
        <v>0</v>
      </c>
    </row>
    <row r="27" spans="1:7" s="90" customFormat="1" x14ac:dyDescent="0.3">
      <c r="A27" s="132" t="s">
        <v>190</v>
      </c>
      <c r="B27" s="131">
        <v>1000</v>
      </c>
      <c r="C27" s="131">
        <v>1000</v>
      </c>
      <c r="D27" s="131">
        <v>0</v>
      </c>
      <c r="E27" s="131">
        <v>0</v>
      </c>
    </row>
    <row r="28" spans="1:7" s="90" customFormat="1" x14ac:dyDescent="0.3">
      <c r="A28" s="132" t="s">
        <v>190</v>
      </c>
      <c r="B28" s="131">
        <v>1000</v>
      </c>
      <c r="C28" s="131">
        <v>1000</v>
      </c>
      <c r="D28" s="131">
        <v>0</v>
      </c>
      <c r="E28" s="131">
        <v>0</v>
      </c>
    </row>
    <row r="29" spans="1:7" s="90" customFormat="1" x14ac:dyDescent="0.3">
      <c r="A29" s="137" t="s">
        <v>104</v>
      </c>
      <c r="B29" s="138">
        <v>1000</v>
      </c>
      <c r="C29" s="138">
        <v>1000</v>
      </c>
      <c r="D29" s="131">
        <v>0</v>
      </c>
      <c r="E29" s="131"/>
      <c r="G29" s="50"/>
    </row>
    <row r="30" spans="1:7" s="90" customFormat="1" x14ac:dyDescent="0.3">
      <c r="A30" s="132" t="s">
        <v>190</v>
      </c>
      <c r="B30" s="131">
        <v>1000</v>
      </c>
      <c r="C30" s="131">
        <v>1000</v>
      </c>
      <c r="D30" s="131">
        <v>0</v>
      </c>
      <c r="E30" s="131">
        <v>0</v>
      </c>
    </row>
    <row r="31" spans="1:7" s="90" customFormat="1" x14ac:dyDescent="0.3">
      <c r="A31" s="137" t="s">
        <v>209</v>
      </c>
      <c r="B31" s="138">
        <v>102000</v>
      </c>
      <c r="C31" s="138">
        <v>102000</v>
      </c>
      <c r="D31" s="131">
        <v>0</v>
      </c>
      <c r="E31" s="131"/>
      <c r="G31" s="50"/>
    </row>
    <row r="32" spans="1:7" s="90" customFormat="1" x14ac:dyDescent="0.3">
      <c r="A32" s="132" t="s">
        <v>23</v>
      </c>
      <c r="B32" s="131">
        <v>2000</v>
      </c>
      <c r="C32" s="131">
        <v>2000</v>
      </c>
      <c r="D32" s="131">
        <v>0</v>
      </c>
      <c r="E32" s="131">
        <v>0</v>
      </c>
    </row>
    <row r="33" spans="1:7" s="90" customFormat="1" x14ac:dyDescent="0.3">
      <c r="A33" s="132" t="s">
        <v>190</v>
      </c>
      <c r="B33" s="131">
        <v>100000</v>
      </c>
      <c r="C33" s="131">
        <v>100000</v>
      </c>
      <c r="D33" s="131">
        <v>0</v>
      </c>
      <c r="E33" s="131">
        <v>0</v>
      </c>
    </row>
    <row r="34" spans="1:7" s="66" customFormat="1" x14ac:dyDescent="0.3">
      <c r="A34" s="129" t="s">
        <v>163</v>
      </c>
      <c r="B34" s="130">
        <f>B35+B52+B59</f>
        <v>98325</v>
      </c>
      <c r="C34" s="130">
        <f>C35+C52+C59</f>
        <v>98325</v>
      </c>
      <c r="D34" s="130">
        <f>D35+D52+D59</f>
        <v>97598.02</v>
      </c>
      <c r="E34" s="130">
        <f>D34/C34*100</f>
        <v>99.260635647088733</v>
      </c>
      <c r="G34" s="147"/>
    </row>
    <row r="35" spans="1:7" s="66" customFormat="1" x14ac:dyDescent="0.3">
      <c r="A35" s="137" t="s">
        <v>99</v>
      </c>
      <c r="B35" s="138">
        <f>B36+B40+B44+B48</f>
        <v>70635</v>
      </c>
      <c r="C35" s="138">
        <v>70635</v>
      </c>
      <c r="D35" s="138">
        <f>D36+D40+D44+D48</f>
        <v>70053.19</v>
      </c>
      <c r="E35" s="138">
        <f>D35/C35*100</f>
        <v>99.176314858073198</v>
      </c>
      <c r="G35" s="147"/>
    </row>
    <row r="36" spans="1:7" s="66" customFormat="1" x14ac:dyDescent="0.3">
      <c r="A36" s="132" t="s">
        <v>16</v>
      </c>
      <c r="B36" s="149">
        <v>30066</v>
      </c>
      <c r="C36" s="149">
        <v>30066</v>
      </c>
      <c r="D36" s="149">
        <f t="shared" ref="D36" si="2">SUM(D37:D39)</f>
        <v>34687.440000000002</v>
      </c>
      <c r="E36" s="149">
        <f>D36/C36*100</f>
        <v>115.37098383556177</v>
      </c>
      <c r="G36" s="147"/>
    </row>
    <row r="37" spans="1:7" s="66" customFormat="1" x14ac:dyDescent="0.3">
      <c r="A37" s="133" t="s">
        <v>18</v>
      </c>
      <c r="B37" s="136"/>
      <c r="C37" s="136"/>
      <c r="D37" s="135">
        <v>27285.33</v>
      </c>
      <c r="E37" s="138" t="s">
        <v>181</v>
      </c>
      <c r="G37" s="147"/>
    </row>
    <row r="38" spans="1:7" s="66" customFormat="1" x14ac:dyDescent="0.3">
      <c r="A38" s="133" t="s">
        <v>20</v>
      </c>
      <c r="B38" s="136"/>
      <c r="C38" s="136"/>
      <c r="D38" s="135">
        <v>2900</v>
      </c>
      <c r="E38" s="138" t="s">
        <v>181</v>
      </c>
      <c r="G38" s="147"/>
    </row>
    <row r="39" spans="1:7" s="66" customFormat="1" x14ac:dyDescent="0.3">
      <c r="A39" s="133" t="s">
        <v>22</v>
      </c>
      <c r="B39" s="136"/>
      <c r="C39" s="136"/>
      <c r="D39" s="135">
        <v>4502.1099999999997</v>
      </c>
      <c r="E39" s="138" t="s">
        <v>181</v>
      </c>
      <c r="G39" s="147"/>
    </row>
    <row r="40" spans="1:7" s="66" customFormat="1" x14ac:dyDescent="0.3">
      <c r="A40" s="132" t="s">
        <v>23</v>
      </c>
      <c r="B40" s="149">
        <v>3309</v>
      </c>
      <c r="C40" s="149">
        <v>3309</v>
      </c>
      <c r="D40" s="149">
        <f>D42+D43+D41</f>
        <v>3725.91</v>
      </c>
      <c r="E40" s="149">
        <f>D40/C40*100</f>
        <v>112.59927470534905</v>
      </c>
      <c r="G40" s="147"/>
    </row>
    <row r="41" spans="1:7" s="66" customFormat="1" x14ac:dyDescent="0.3">
      <c r="A41" s="133" t="s">
        <v>25</v>
      </c>
      <c r="B41" s="149"/>
      <c r="C41" s="149"/>
      <c r="D41" s="135">
        <v>254.47</v>
      </c>
      <c r="E41" s="138" t="s">
        <v>181</v>
      </c>
      <c r="G41" s="147"/>
    </row>
    <row r="42" spans="1:7" s="66" customFormat="1" x14ac:dyDescent="0.3">
      <c r="A42" s="133" t="s">
        <v>26</v>
      </c>
      <c r="B42" s="136"/>
      <c r="C42" s="136"/>
      <c r="D42" s="135">
        <v>3364.27</v>
      </c>
      <c r="E42" s="138" t="s">
        <v>181</v>
      </c>
      <c r="G42" s="147"/>
    </row>
    <row r="43" spans="1:7" s="66" customFormat="1" x14ac:dyDescent="0.3">
      <c r="A43" s="133" t="s">
        <v>41</v>
      </c>
      <c r="B43" s="136"/>
      <c r="C43" s="136"/>
      <c r="D43" s="135">
        <v>107.17</v>
      </c>
      <c r="E43" s="138" t="s">
        <v>181</v>
      </c>
      <c r="G43" s="147"/>
    </row>
    <row r="44" spans="1:7" s="66" customFormat="1" x14ac:dyDescent="0.3">
      <c r="A44" s="132" t="s">
        <v>16</v>
      </c>
      <c r="B44" s="149">
        <v>34160</v>
      </c>
      <c r="C44" s="149">
        <v>34160</v>
      </c>
      <c r="D44" s="149">
        <f>SUM(D45:D47)</f>
        <v>28600.080000000002</v>
      </c>
      <c r="E44" s="149">
        <f>D44/C44*100</f>
        <v>83.72388758782202</v>
      </c>
      <c r="G44" s="147"/>
    </row>
    <row r="45" spans="1:7" s="66" customFormat="1" x14ac:dyDescent="0.3">
      <c r="A45" s="133" t="s">
        <v>18</v>
      </c>
      <c r="B45" s="136"/>
      <c r="C45" s="136"/>
      <c r="D45" s="135">
        <v>22317.65</v>
      </c>
      <c r="E45" s="138" t="s">
        <v>181</v>
      </c>
      <c r="G45" s="147"/>
    </row>
    <row r="46" spans="1:7" s="66" customFormat="1" x14ac:dyDescent="0.3">
      <c r="A46" s="133" t="s">
        <v>20</v>
      </c>
      <c r="B46" s="136"/>
      <c r="C46" s="136"/>
      <c r="D46" s="135">
        <v>2600</v>
      </c>
      <c r="E46" s="138"/>
      <c r="G46" s="147"/>
    </row>
    <row r="47" spans="1:7" s="66" customFormat="1" x14ac:dyDescent="0.3">
      <c r="A47" s="133" t="s">
        <v>22</v>
      </c>
      <c r="B47" s="136"/>
      <c r="C47" s="136"/>
      <c r="D47" s="135">
        <v>3682.43</v>
      </c>
      <c r="E47" s="138"/>
      <c r="G47" s="147"/>
    </row>
    <row r="48" spans="1:7" s="66" customFormat="1" x14ac:dyDescent="0.3">
      <c r="A48" s="132" t="s">
        <v>23</v>
      </c>
      <c r="B48" s="149">
        <v>3100</v>
      </c>
      <c r="C48" s="149">
        <v>3100</v>
      </c>
      <c r="D48" s="149">
        <f>SUM(D49:D51)</f>
        <v>3039.76</v>
      </c>
      <c r="E48" s="149">
        <f>D48/C48*100</f>
        <v>98.056774193548392</v>
      </c>
      <c r="G48" s="147"/>
    </row>
    <row r="49" spans="1:9" s="66" customFormat="1" x14ac:dyDescent="0.3">
      <c r="A49" s="133" t="s">
        <v>25</v>
      </c>
      <c r="B49" s="136"/>
      <c r="C49" s="136"/>
      <c r="D49" s="135">
        <v>90</v>
      </c>
      <c r="E49" s="138"/>
      <c r="G49" s="147"/>
    </row>
    <row r="50" spans="1:9" s="66" customFormat="1" x14ac:dyDescent="0.3">
      <c r="A50" s="133" t="s">
        <v>26</v>
      </c>
      <c r="B50" s="136"/>
      <c r="C50" s="136"/>
      <c r="D50" s="135">
        <v>2627.92</v>
      </c>
      <c r="E50" s="138"/>
      <c r="G50" s="147"/>
    </row>
    <row r="51" spans="1:9" s="66" customFormat="1" x14ac:dyDescent="0.3">
      <c r="A51" s="133" t="s">
        <v>41</v>
      </c>
      <c r="B51" s="136"/>
      <c r="C51" s="136"/>
      <c r="D51" s="135">
        <v>321.83999999999997</v>
      </c>
      <c r="E51" s="138"/>
      <c r="G51" s="147"/>
    </row>
    <row r="52" spans="1:9" s="90" customFormat="1" x14ac:dyDescent="0.3">
      <c r="A52" s="137" t="s">
        <v>102</v>
      </c>
      <c r="B52" s="138">
        <f>B53+B57</f>
        <v>20080</v>
      </c>
      <c r="C52" s="138">
        <f>C53+C57</f>
        <v>20080</v>
      </c>
      <c r="D52" s="138">
        <f>D53+D57</f>
        <v>19859.3</v>
      </c>
      <c r="E52" s="138">
        <f>D52/C52*100</f>
        <v>98.900896414342625</v>
      </c>
    </row>
    <row r="53" spans="1:9" s="66" customFormat="1" x14ac:dyDescent="0.3">
      <c r="A53" s="132" t="s">
        <v>16</v>
      </c>
      <c r="B53" s="131">
        <v>18210</v>
      </c>
      <c r="C53" s="131">
        <v>18210</v>
      </c>
      <c r="D53" s="131">
        <f>D54+D55+D56</f>
        <v>18095.91</v>
      </c>
      <c r="E53" s="131">
        <f>D53/C53*100</f>
        <v>99.373476112026367</v>
      </c>
    </row>
    <row r="54" spans="1:9" s="66" customFormat="1" x14ac:dyDescent="0.3">
      <c r="A54" s="133" t="s">
        <v>18</v>
      </c>
      <c r="B54" s="136"/>
      <c r="C54" s="136"/>
      <c r="D54" s="135">
        <v>14846.25</v>
      </c>
      <c r="E54" s="136"/>
      <c r="H54" s="136"/>
      <c r="I54" s="136"/>
    </row>
    <row r="55" spans="1:9" s="66" customFormat="1" x14ac:dyDescent="0.3">
      <c r="A55" s="133" t="s">
        <v>20</v>
      </c>
      <c r="B55" s="136"/>
      <c r="C55" s="136"/>
      <c r="D55" s="135">
        <v>800</v>
      </c>
      <c r="E55" s="136"/>
      <c r="H55" s="136"/>
      <c r="I55" s="136"/>
    </row>
    <row r="56" spans="1:9" s="66" customFormat="1" x14ac:dyDescent="0.3">
      <c r="A56" s="133" t="s">
        <v>22</v>
      </c>
      <c r="B56" s="136"/>
      <c r="C56" s="136"/>
      <c r="D56" s="135">
        <v>2449.66</v>
      </c>
      <c r="E56" s="136"/>
    </row>
    <row r="57" spans="1:9" x14ac:dyDescent="0.3">
      <c r="A57" s="132" t="s">
        <v>23</v>
      </c>
      <c r="B57" s="131">
        <v>1870</v>
      </c>
      <c r="C57" s="131">
        <v>1870</v>
      </c>
      <c r="D57" s="131">
        <f>D58</f>
        <v>1763.39</v>
      </c>
      <c r="E57" s="131">
        <f>D57/C57*100</f>
        <v>94.298930481283421</v>
      </c>
    </row>
    <row r="58" spans="1:9" x14ac:dyDescent="0.3">
      <c r="A58" s="133" t="s">
        <v>26</v>
      </c>
      <c r="B58" s="136"/>
      <c r="C58" s="136"/>
      <c r="D58" s="135">
        <v>1763.39</v>
      </c>
      <c r="E58" s="136"/>
    </row>
    <row r="59" spans="1:9" s="90" customFormat="1" x14ac:dyDescent="0.3">
      <c r="A59" s="137" t="s">
        <v>103</v>
      </c>
      <c r="B59" s="138">
        <f>SUM(B60+B63)</f>
        <v>7610</v>
      </c>
      <c r="C59" s="138">
        <f t="shared" ref="C59" si="3">SUM(C60+C63)</f>
        <v>7610</v>
      </c>
      <c r="D59" s="138">
        <f>SUM(D60+D63)</f>
        <v>7685.53</v>
      </c>
      <c r="E59" s="138">
        <f>D59/C59*100</f>
        <v>100.99250985545333</v>
      </c>
    </row>
    <row r="60" spans="1:9" s="66" customFormat="1" x14ac:dyDescent="0.3">
      <c r="A60" s="132" t="s">
        <v>16</v>
      </c>
      <c r="B60" s="131">
        <v>7010</v>
      </c>
      <c r="C60" s="131">
        <v>7010</v>
      </c>
      <c r="D60" s="131">
        <f>SUM(D61:D62)</f>
        <v>7435.62</v>
      </c>
      <c r="E60" s="131">
        <f>D60/C60*100</f>
        <v>106.07161198288159</v>
      </c>
    </row>
    <row r="61" spans="1:9" x14ac:dyDescent="0.3">
      <c r="A61" s="133" t="s">
        <v>18</v>
      </c>
      <c r="B61" s="136"/>
      <c r="C61" s="136"/>
      <c r="D61" s="135">
        <v>6382.5</v>
      </c>
      <c r="E61" s="136"/>
    </row>
    <row r="62" spans="1:9" x14ac:dyDescent="0.3">
      <c r="A62" s="133" t="s">
        <v>22</v>
      </c>
      <c r="B62" s="136"/>
      <c r="C62" s="136"/>
      <c r="D62" s="135">
        <v>1053.1199999999999</v>
      </c>
      <c r="E62" s="136"/>
    </row>
    <row r="63" spans="1:9" s="66" customFormat="1" x14ac:dyDescent="0.3">
      <c r="A63" s="132" t="s">
        <v>23</v>
      </c>
      <c r="B63" s="131">
        <v>600</v>
      </c>
      <c r="C63" s="131">
        <v>600</v>
      </c>
      <c r="D63" s="131">
        <f>SUM(D64)</f>
        <v>249.91</v>
      </c>
      <c r="E63" s="131">
        <f>D63/C63*100</f>
        <v>41.651666666666664</v>
      </c>
    </row>
    <row r="64" spans="1:9" x14ac:dyDescent="0.3">
      <c r="A64" s="133" t="s">
        <v>26</v>
      </c>
      <c r="B64" s="136"/>
      <c r="C64" s="136"/>
      <c r="D64" s="135">
        <v>249.91</v>
      </c>
      <c r="E64" s="136"/>
    </row>
    <row r="65" spans="1:5" ht="16.2" customHeight="1" x14ac:dyDescent="0.3">
      <c r="A65" s="132"/>
      <c r="B65" s="131"/>
      <c r="C65" s="131"/>
      <c r="D65" s="131"/>
      <c r="E65" s="131"/>
    </row>
    <row r="66" spans="1:5" ht="27" x14ac:dyDescent="0.3">
      <c r="A66" s="134" t="s">
        <v>164</v>
      </c>
      <c r="B66" s="135">
        <f>B67+B103+B110+B129+B137+B141</f>
        <v>207128</v>
      </c>
      <c r="C66" s="135">
        <f>C67+C103+C110+C129+C137+C141</f>
        <v>207128</v>
      </c>
      <c r="D66" s="135">
        <f>D67+D103+D110+D129+D137+D141</f>
        <v>161978.79</v>
      </c>
      <c r="E66" s="135">
        <f>D66/C66*100</f>
        <v>78.202266231509014</v>
      </c>
    </row>
    <row r="67" spans="1:5" x14ac:dyDescent="0.3">
      <c r="A67" s="129" t="s">
        <v>165</v>
      </c>
      <c r="B67" s="130">
        <f>B68+B73+B84+B91</f>
        <v>88550</v>
      </c>
      <c r="C67" s="130">
        <f t="shared" ref="C67" si="4">C68+C73+C84+C91</f>
        <v>88550</v>
      </c>
      <c r="D67" s="130">
        <f>D68+D73+D84+D91</f>
        <v>57737.47</v>
      </c>
      <c r="E67" s="130">
        <f>D67/C67*100</f>
        <v>65.203241106719361</v>
      </c>
    </row>
    <row r="68" spans="1:5" s="90" customFormat="1" x14ac:dyDescent="0.3">
      <c r="A68" s="137" t="s">
        <v>99</v>
      </c>
      <c r="B68" s="138">
        <v>100</v>
      </c>
      <c r="C68" s="138">
        <v>100</v>
      </c>
      <c r="D68" s="138">
        <v>250</v>
      </c>
      <c r="E68" s="138">
        <f>D68/C68*100</f>
        <v>250</v>
      </c>
    </row>
    <row r="69" spans="1:5" x14ac:dyDescent="0.3">
      <c r="A69" s="132" t="s">
        <v>16</v>
      </c>
      <c r="B69" s="131">
        <v>100</v>
      </c>
      <c r="C69" s="131">
        <v>100</v>
      </c>
      <c r="D69" s="131">
        <v>100</v>
      </c>
      <c r="E69" s="131">
        <f>D69/C69*100</f>
        <v>100</v>
      </c>
    </row>
    <row r="70" spans="1:5" x14ac:dyDescent="0.3">
      <c r="A70" s="133" t="s">
        <v>20</v>
      </c>
      <c r="B70" s="136"/>
      <c r="C70" s="136"/>
      <c r="D70" s="135">
        <v>100</v>
      </c>
      <c r="E70" s="136"/>
    </row>
    <row r="71" spans="1:5" x14ac:dyDescent="0.3">
      <c r="A71" s="132" t="s">
        <v>23</v>
      </c>
      <c r="B71" s="131">
        <v>0</v>
      </c>
      <c r="C71" s="131">
        <v>0</v>
      </c>
      <c r="D71" s="131">
        <v>150</v>
      </c>
      <c r="E71" s="131"/>
    </row>
    <row r="72" spans="1:5" x14ac:dyDescent="0.3">
      <c r="A72" s="133" t="s">
        <v>34</v>
      </c>
      <c r="B72" s="136"/>
      <c r="C72" s="136"/>
      <c r="D72" s="135">
        <v>150</v>
      </c>
      <c r="E72" s="136"/>
    </row>
    <row r="73" spans="1:5" x14ac:dyDescent="0.3">
      <c r="A73" s="137" t="s">
        <v>105</v>
      </c>
      <c r="B73" s="138">
        <v>5000</v>
      </c>
      <c r="C73" s="138">
        <v>5000</v>
      </c>
      <c r="D73" s="138">
        <v>5659.7</v>
      </c>
      <c r="E73" s="138">
        <f>D73/C73*100</f>
        <v>113.19399999999999</v>
      </c>
    </row>
    <row r="74" spans="1:5" x14ac:dyDescent="0.3">
      <c r="A74" s="132" t="s">
        <v>23</v>
      </c>
      <c r="B74" s="131">
        <v>5000</v>
      </c>
      <c r="C74" s="131">
        <v>5000</v>
      </c>
      <c r="D74" s="131">
        <f>SUM(D75:D83)</f>
        <v>5659.7</v>
      </c>
      <c r="E74" s="131">
        <f>D74/C74*100</f>
        <v>113.19399999999999</v>
      </c>
    </row>
    <row r="75" spans="1:5" x14ac:dyDescent="0.3">
      <c r="A75" s="133" t="s">
        <v>25</v>
      </c>
      <c r="B75" s="136"/>
      <c r="C75" s="136"/>
      <c r="D75" s="135">
        <v>1548.05</v>
      </c>
      <c r="E75" s="136"/>
    </row>
    <row r="76" spans="1:5" x14ac:dyDescent="0.3">
      <c r="A76" s="133" t="s">
        <v>27</v>
      </c>
      <c r="B76" s="136"/>
      <c r="C76" s="136"/>
      <c r="D76" s="135">
        <v>1231.4000000000001</v>
      </c>
      <c r="E76" s="136"/>
    </row>
    <row r="77" spans="1:5" x14ac:dyDescent="0.3">
      <c r="A77" s="133" t="s">
        <v>29</v>
      </c>
      <c r="B77" s="136"/>
      <c r="C77" s="136"/>
      <c r="D77" s="135">
        <v>1129.57</v>
      </c>
      <c r="E77" s="136"/>
    </row>
    <row r="78" spans="1:5" x14ac:dyDescent="0.3">
      <c r="A78" s="133" t="s">
        <v>30</v>
      </c>
      <c r="B78" s="136"/>
      <c r="C78" s="136"/>
      <c r="D78" s="135">
        <v>186.24</v>
      </c>
      <c r="E78" s="136"/>
    </row>
    <row r="79" spans="1:5" x14ac:dyDescent="0.3">
      <c r="A79" s="133" t="s">
        <v>210</v>
      </c>
      <c r="B79" s="136"/>
      <c r="C79" s="136"/>
      <c r="D79" s="135">
        <v>573.84</v>
      </c>
      <c r="E79" s="136"/>
    </row>
    <row r="80" spans="1:5" x14ac:dyDescent="0.3">
      <c r="A80" s="133" t="s">
        <v>39</v>
      </c>
      <c r="B80" s="136"/>
      <c r="C80" s="136"/>
      <c r="D80" s="135">
        <v>51.6</v>
      </c>
      <c r="E80" s="136"/>
    </row>
    <row r="81" spans="1:5" x14ac:dyDescent="0.3">
      <c r="A81" s="133" t="s">
        <v>47</v>
      </c>
      <c r="B81" s="136"/>
      <c r="C81" s="136"/>
      <c r="D81" s="135">
        <v>25</v>
      </c>
      <c r="E81" s="136"/>
    </row>
    <row r="82" spans="1:5" x14ac:dyDescent="0.3">
      <c r="A82" s="133" t="s">
        <v>187</v>
      </c>
      <c r="B82" s="136"/>
      <c r="C82" s="136"/>
      <c r="D82" s="135">
        <v>27</v>
      </c>
      <c r="E82" s="136"/>
    </row>
    <row r="83" spans="1:5" x14ac:dyDescent="0.3">
      <c r="A83" s="133" t="s">
        <v>48</v>
      </c>
      <c r="B83" s="136"/>
      <c r="C83" s="136"/>
      <c r="D83" s="135">
        <v>887</v>
      </c>
      <c r="E83" s="136"/>
    </row>
    <row r="84" spans="1:5" s="90" customFormat="1" x14ac:dyDescent="0.3">
      <c r="A84" s="137" t="s">
        <v>101</v>
      </c>
      <c r="B84" s="138">
        <v>8100</v>
      </c>
      <c r="C84" s="138">
        <v>8100</v>
      </c>
      <c r="D84" s="138">
        <v>6468.79</v>
      </c>
      <c r="E84" s="138">
        <f>D84/C84*100</f>
        <v>79.861604938271597</v>
      </c>
    </row>
    <row r="85" spans="1:5" x14ac:dyDescent="0.3">
      <c r="A85" s="132" t="s">
        <v>23</v>
      </c>
      <c r="B85" s="131">
        <v>8100</v>
      </c>
      <c r="C85" s="131">
        <v>8100</v>
      </c>
      <c r="D85" s="131">
        <f>SUM(D86:D90)</f>
        <v>6468.7900000000009</v>
      </c>
      <c r="E85" s="131">
        <f>D85/C85*100</f>
        <v>79.861604938271611</v>
      </c>
    </row>
    <row r="86" spans="1:5" x14ac:dyDescent="0.3">
      <c r="A86" s="133" t="s">
        <v>29</v>
      </c>
      <c r="B86" s="131"/>
      <c r="C86" s="131"/>
      <c r="D86" s="135">
        <v>4406.0600000000004</v>
      </c>
      <c r="E86" s="131"/>
    </row>
    <row r="87" spans="1:5" x14ac:dyDescent="0.3">
      <c r="A87" s="133" t="s">
        <v>30</v>
      </c>
      <c r="B87" s="131"/>
      <c r="C87" s="131"/>
      <c r="D87" s="135">
        <v>252.93</v>
      </c>
      <c r="E87" s="131"/>
    </row>
    <row r="88" spans="1:5" x14ac:dyDescent="0.3">
      <c r="A88" s="133" t="s">
        <v>36</v>
      </c>
      <c r="B88" s="131"/>
      <c r="C88" s="131"/>
      <c r="D88" s="135">
        <v>1006.8</v>
      </c>
      <c r="E88" s="131"/>
    </row>
    <row r="89" spans="1:5" x14ac:dyDescent="0.3">
      <c r="A89" s="133" t="s">
        <v>43</v>
      </c>
      <c r="B89" s="131"/>
      <c r="C89" s="131"/>
      <c r="D89" s="135">
        <v>185</v>
      </c>
      <c r="E89" s="131"/>
    </row>
    <row r="90" spans="1:5" x14ac:dyDescent="0.3">
      <c r="A90" s="133" t="s">
        <v>44</v>
      </c>
      <c r="B90" s="131"/>
      <c r="C90" s="131"/>
      <c r="D90" s="135">
        <v>618</v>
      </c>
      <c r="E90" s="131"/>
    </row>
    <row r="91" spans="1:5" s="90" customFormat="1" x14ac:dyDescent="0.3">
      <c r="A91" s="137" t="s">
        <v>103</v>
      </c>
      <c r="B91" s="138">
        <f>B92+B99+B101</f>
        <v>75350</v>
      </c>
      <c r="C91" s="138">
        <f>C92+C99+C101</f>
        <v>75350</v>
      </c>
      <c r="D91" s="138">
        <v>45358.98</v>
      </c>
      <c r="E91" s="138">
        <f>D91/C91*100</f>
        <v>60.19771731917718</v>
      </c>
    </row>
    <row r="92" spans="1:5" x14ac:dyDescent="0.3">
      <c r="A92" s="132" t="s">
        <v>23</v>
      </c>
      <c r="B92" s="131">
        <v>30050</v>
      </c>
      <c r="C92" s="131">
        <v>30050</v>
      </c>
      <c r="D92" s="131">
        <f>SUM(D93:D98)</f>
        <v>8646.19</v>
      </c>
      <c r="E92" s="131">
        <f>D92/C92*100</f>
        <v>28.772678868552415</v>
      </c>
    </row>
    <row r="93" spans="1:5" x14ac:dyDescent="0.3">
      <c r="A93" s="133" t="s">
        <v>29</v>
      </c>
      <c r="B93" s="136"/>
      <c r="C93" s="136"/>
      <c r="D93" s="135">
        <v>1232.95</v>
      </c>
      <c r="E93" s="136"/>
    </row>
    <row r="94" spans="1:5" x14ac:dyDescent="0.3">
      <c r="A94" s="133" t="s">
        <v>30</v>
      </c>
      <c r="B94" s="136"/>
      <c r="C94" s="136"/>
      <c r="D94" s="135">
        <v>2721.69</v>
      </c>
      <c r="E94" s="136"/>
    </row>
    <row r="95" spans="1:5" x14ac:dyDescent="0.3">
      <c r="A95" s="133" t="s">
        <v>33</v>
      </c>
      <c r="B95" s="136"/>
      <c r="C95" s="136"/>
      <c r="D95" s="135">
        <v>3292</v>
      </c>
      <c r="E95" s="136"/>
    </row>
    <row r="96" spans="1:5" x14ac:dyDescent="0.3">
      <c r="A96" s="133" t="s">
        <v>36</v>
      </c>
      <c r="B96" s="136"/>
      <c r="C96" s="136"/>
      <c r="D96" s="135">
        <v>5.5</v>
      </c>
      <c r="E96" s="136"/>
    </row>
    <row r="97" spans="1:5" x14ac:dyDescent="0.3">
      <c r="A97" s="133" t="s">
        <v>37</v>
      </c>
      <c r="B97" s="136"/>
      <c r="C97" s="136"/>
      <c r="D97" s="135">
        <v>811.25</v>
      </c>
      <c r="E97" s="136"/>
    </row>
    <row r="98" spans="1:5" x14ac:dyDescent="0.3">
      <c r="A98" s="133" t="s">
        <v>186</v>
      </c>
      <c r="B98" s="136"/>
      <c r="C98" s="136"/>
      <c r="D98" s="135">
        <v>582.79999999999995</v>
      </c>
      <c r="E98" s="136"/>
    </row>
    <row r="99" spans="1:5" ht="27" x14ac:dyDescent="0.3">
      <c r="A99" s="132" t="s">
        <v>52</v>
      </c>
      <c r="B99" s="131">
        <v>28000</v>
      </c>
      <c r="C99" s="131">
        <v>28000</v>
      </c>
      <c r="D99" s="131">
        <v>22059.58</v>
      </c>
      <c r="E99" s="131">
        <f>D99/C99*100</f>
        <v>78.784214285714299</v>
      </c>
    </row>
    <row r="100" spans="1:5" x14ac:dyDescent="0.3">
      <c r="A100" s="133" t="s">
        <v>188</v>
      </c>
      <c r="B100" s="136"/>
      <c r="C100" s="136"/>
      <c r="D100" s="135">
        <v>22059.58</v>
      </c>
      <c r="E100" s="136"/>
    </row>
    <row r="101" spans="1:5" x14ac:dyDescent="0.3">
      <c r="A101" s="132" t="s">
        <v>57</v>
      </c>
      <c r="B101" s="131">
        <v>17300</v>
      </c>
      <c r="C101" s="131">
        <v>17300</v>
      </c>
      <c r="D101" s="131">
        <v>14653.21</v>
      </c>
      <c r="E101" s="131">
        <f>D101/C101*100</f>
        <v>84.700635838150291</v>
      </c>
    </row>
    <row r="102" spans="1:5" x14ac:dyDescent="0.3">
      <c r="A102" s="133" t="s">
        <v>62</v>
      </c>
      <c r="B102" s="136"/>
      <c r="C102" s="136"/>
      <c r="D102" s="135">
        <v>14653.21</v>
      </c>
      <c r="E102" s="136"/>
    </row>
    <row r="103" spans="1:5" x14ac:dyDescent="0.3">
      <c r="A103" s="129" t="s">
        <v>166</v>
      </c>
      <c r="B103" s="130">
        <f>B104+B107</f>
        <v>64100</v>
      </c>
      <c r="C103" s="130">
        <f>C104+C107</f>
        <v>64100</v>
      </c>
      <c r="D103" s="130">
        <f>D104+D107</f>
        <v>59868.520000000004</v>
      </c>
      <c r="E103" s="130">
        <f>D103/C103*100</f>
        <v>93.398627145085811</v>
      </c>
    </row>
    <row r="104" spans="1:5" s="90" customFormat="1" x14ac:dyDescent="0.3">
      <c r="A104" s="137" t="s">
        <v>101</v>
      </c>
      <c r="B104" s="138">
        <v>2100</v>
      </c>
      <c r="C104" s="138">
        <v>2100</v>
      </c>
      <c r="D104" s="138">
        <v>2913.59</v>
      </c>
      <c r="E104" s="138">
        <f>D104/C104*100</f>
        <v>138.74238095238096</v>
      </c>
    </row>
    <row r="105" spans="1:5" x14ac:dyDescent="0.3">
      <c r="A105" s="132" t="s">
        <v>23</v>
      </c>
      <c r="B105" s="131">
        <v>2100</v>
      </c>
      <c r="C105" s="131">
        <v>2100</v>
      </c>
      <c r="D105" s="131">
        <f>D106</f>
        <v>2913.59</v>
      </c>
      <c r="E105" s="131">
        <f>D105/C105*100</f>
        <v>138.74238095238096</v>
      </c>
    </row>
    <row r="106" spans="1:5" x14ac:dyDescent="0.3">
      <c r="A106" s="133" t="s">
        <v>30</v>
      </c>
      <c r="B106" s="136"/>
      <c r="C106" s="136"/>
      <c r="D106" s="135">
        <v>2913.59</v>
      </c>
      <c r="E106" s="135"/>
    </row>
    <row r="107" spans="1:5" s="90" customFormat="1" x14ac:dyDescent="0.3">
      <c r="A107" s="137" t="s">
        <v>103</v>
      </c>
      <c r="B107" s="138">
        <v>62000</v>
      </c>
      <c r="C107" s="138">
        <v>62000</v>
      </c>
      <c r="D107" s="138">
        <v>56954.93</v>
      </c>
      <c r="E107" s="138">
        <f>D107/C107*100</f>
        <v>91.862790322580651</v>
      </c>
    </row>
    <row r="108" spans="1:5" x14ac:dyDescent="0.3">
      <c r="A108" s="132" t="s">
        <v>23</v>
      </c>
      <c r="B108" s="131">
        <v>62000</v>
      </c>
      <c r="C108" s="131">
        <v>62000</v>
      </c>
      <c r="D108" s="131">
        <v>56954.93</v>
      </c>
      <c r="E108" s="131">
        <f>D108/C108*100</f>
        <v>91.862790322580651</v>
      </c>
    </row>
    <row r="109" spans="1:5" x14ac:dyDescent="0.3">
      <c r="A109" s="133" t="s">
        <v>30</v>
      </c>
      <c r="B109" s="136"/>
      <c r="C109" s="136"/>
      <c r="D109" s="135">
        <v>56954.93</v>
      </c>
      <c r="E109" s="136"/>
    </row>
    <row r="110" spans="1:5" x14ac:dyDescent="0.3">
      <c r="A110" s="129" t="s">
        <v>167</v>
      </c>
      <c r="B110" s="130">
        <v>52410</v>
      </c>
      <c r="C110" s="130">
        <v>52410</v>
      </c>
      <c r="D110" s="130">
        <v>42322.8</v>
      </c>
      <c r="E110" s="130">
        <f>D110/C110*100</f>
        <v>80.753291356611328</v>
      </c>
    </row>
    <row r="111" spans="1:5" s="90" customFormat="1" x14ac:dyDescent="0.3">
      <c r="A111" s="137" t="s">
        <v>99</v>
      </c>
      <c r="B111" s="138">
        <v>8810</v>
      </c>
      <c r="C111" s="138">
        <v>8810</v>
      </c>
      <c r="D111" s="138">
        <v>8294.7000000000007</v>
      </c>
      <c r="E111" s="138">
        <f t="shared" ref="E111:E127" si="5">D111/C111*100</f>
        <v>94.150964812712829</v>
      </c>
    </row>
    <row r="112" spans="1:5" x14ac:dyDescent="0.3">
      <c r="A112" s="132" t="s">
        <v>16</v>
      </c>
      <c r="B112" s="131">
        <v>4660</v>
      </c>
      <c r="C112" s="131">
        <v>4660</v>
      </c>
      <c r="D112" s="131">
        <f>SUM(D113:D114)</f>
        <v>4653.34</v>
      </c>
      <c r="E112" s="131">
        <f t="shared" si="5"/>
        <v>99.857081545064389</v>
      </c>
    </row>
    <row r="113" spans="1:5" x14ac:dyDescent="0.3">
      <c r="A113" s="133" t="s">
        <v>18</v>
      </c>
      <c r="B113" s="136"/>
      <c r="C113" s="136"/>
      <c r="D113" s="135">
        <v>3994.29</v>
      </c>
      <c r="E113" s="135"/>
    </row>
    <row r="114" spans="1:5" x14ac:dyDescent="0.3">
      <c r="A114" s="133" t="s">
        <v>22</v>
      </c>
      <c r="B114" s="136"/>
      <c r="C114" s="136"/>
      <c r="D114" s="135">
        <v>659.05</v>
      </c>
      <c r="E114" s="135"/>
    </row>
    <row r="115" spans="1:5" x14ac:dyDescent="0.3">
      <c r="A115" s="132" t="s">
        <v>23</v>
      </c>
      <c r="B115" s="131">
        <v>4150</v>
      </c>
      <c r="C115" s="131">
        <v>4150</v>
      </c>
      <c r="D115" s="131">
        <f>SUM(D116:D117)</f>
        <v>3641.3599999999997</v>
      </c>
      <c r="E115" s="131">
        <f t="shared" si="5"/>
        <v>87.743614457831313</v>
      </c>
    </row>
    <row r="116" spans="1:5" x14ac:dyDescent="0.3">
      <c r="A116" s="133" t="s">
        <v>26</v>
      </c>
      <c r="B116" s="136"/>
      <c r="C116" s="136"/>
      <c r="D116" s="135">
        <v>101.2</v>
      </c>
      <c r="E116" s="135"/>
    </row>
    <row r="117" spans="1:5" x14ac:dyDescent="0.3">
      <c r="A117" s="133" t="s">
        <v>30</v>
      </c>
      <c r="B117" s="136"/>
      <c r="C117" s="136"/>
      <c r="D117" s="135">
        <v>3540.16</v>
      </c>
      <c r="E117" s="135"/>
    </row>
    <row r="118" spans="1:5" s="90" customFormat="1" x14ac:dyDescent="0.3">
      <c r="A118" s="137" t="s">
        <v>101</v>
      </c>
      <c r="B118" s="138">
        <v>14000</v>
      </c>
      <c r="C118" s="138">
        <v>14000</v>
      </c>
      <c r="D118" s="138">
        <v>8648.92</v>
      </c>
      <c r="E118" s="138">
        <f t="shared" si="5"/>
        <v>61.777999999999999</v>
      </c>
    </row>
    <row r="119" spans="1:5" x14ac:dyDescent="0.3">
      <c r="A119" s="132" t="s">
        <v>23</v>
      </c>
      <c r="B119" s="131">
        <v>14000</v>
      </c>
      <c r="C119" s="131">
        <v>14000</v>
      </c>
      <c r="D119" s="131">
        <f>SUM(D120:D121)</f>
        <v>8648.92</v>
      </c>
      <c r="E119" s="131">
        <f t="shared" si="5"/>
        <v>61.777999999999999</v>
      </c>
    </row>
    <row r="120" spans="1:5" x14ac:dyDescent="0.3">
      <c r="A120" s="133" t="s">
        <v>29</v>
      </c>
      <c r="B120" s="136"/>
      <c r="C120" s="136"/>
      <c r="D120" s="135">
        <v>75.430000000000007</v>
      </c>
      <c r="E120" s="135"/>
    </row>
    <row r="121" spans="1:5" x14ac:dyDescent="0.3">
      <c r="A121" s="133" t="s">
        <v>30</v>
      </c>
      <c r="B121" s="136"/>
      <c r="C121" s="136"/>
      <c r="D121" s="135">
        <v>8573.49</v>
      </c>
      <c r="E121" s="135"/>
    </row>
    <row r="122" spans="1:5" s="90" customFormat="1" x14ac:dyDescent="0.3">
      <c r="A122" s="137" t="s">
        <v>103</v>
      </c>
      <c r="B122" s="138">
        <v>29600</v>
      </c>
      <c r="C122" s="138">
        <v>29600</v>
      </c>
      <c r="D122" s="138">
        <v>25379.18</v>
      </c>
      <c r="E122" s="138">
        <f t="shared" si="5"/>
        <v>85.740472972972967</v>
      </c>
    </row>
    <row r="123" spans="1:5" x14ac:dyDescent="0.3">
      <c r="A123" s="132" t="s">
        <v>16</v>
      </c>
      <c r="B123" s="131">
        <v>27800</v>
      </c>
      <c r="C123" s="131">
        <v>27800</v>
      </c>
      <c r="D123" s="131">
        <f>SUM(D124:D126)</f>
        <v>23907.72</v>
      </c>
      <c r="E123" s="131">
        <f t="shared" si="5"/>
        <v>85.998992805755407</v>
      </c>
    </row>
    <row r="124" spans="1:5" x14ac:dyDescent="0.3">
      <c r="A124" s="133" t="s">
        <v>18</v>
      </c>
      <c r="B124" s="136"/>
      <c r="C124" s="136"/>
      <c r="D124" s="135">
        <v>19931.39</v>
      </c>
      <c r="E124" s="135"/>
    </row>
    <row r="125" spans="1:5" x14ac:dyDescent="0.3">
      <c r="A125" s="133" t="s">
        <v>20</v>
      </c>
      <c r="B125" s="136"/>
      <c r="C125" s="136"/>
      <c r="D125" s="135">
        <v>700</v>
      </c>
      <c r="E125" s="135"/>
    </row>
    <row r="126" spans="1:5" x14ac:dyDescent="0.3">
      <c r="A126" s="133" t="s">
        <v>22</v>
      </c>
      <c r="B126" s="136"/>
      <c r="C126" s="136"/>
      <c r="D126" s="135">
        <v>3276.33</v>
      </c>
      <c r="E126" s="135"/>
    </row>
    <row r="127" spans="1:5" x14ac:dyDescent="0.3">
      <c r="A127" s="132" t="s">
        <v>23</v>
      </c>
      <c r="B127" s="131">
        <v>1800</v>
      </c>
      <c r="C127" s="131">
        <v>1800</v>
      </c>
      <c r="D127" s="131">
        <f>SUM(D128)</f>
        <v>1471.46</v>
      </c>
      <c r="E127" s="131">
        <f t="shared" si="5"/>
        <v>81.74777777777777</v>
      </c>
    </row>
    <row r="128" spans="1:5" x14ac:dyDescent="0.3">
      <c r="A128" s="133" t="s">
        <v>26</v>
      </c>
      <c r="B128" s="136"/>
      <c r="C128" s="136"/>
      <c r="D128" s="135">
        <v>1471.46</v>
      </c>
      <c r="E128" s="138"/>
    </row>
    <row r="129" spans="1:5" x14ac:dyDescent="0.3">
      <c r="A129" s="129" t="s">
        <v>168</v>
      </c>
      <c r="B129" s="130">
        <v>1400</v>
      </c>
      <c r="C129" s="130">
        <v>1400</v>
      </c>
      <c r="D129" s="130">
        <v>1400</v>
      </c>
      <c r="E129" s="130">
        <v>100</v>
      </c>
    </row>
    <row r="130" spans="1:5" s="90" customFormat="1" x14ac:dyDescent="0.3">
      <c r="A130" s="137" t="s">
        <v>99</v>
      </c>
      <c r="B130" s="138">
        <v>1400</v>
      </c>
      <c r="C130" s="138">
        <v>1400</v>
      </c>
      <c r="D130" s="138">
        <v>1400</v>
      </c>
      <c r="E130" s="138">
        <v>100</v>
      </c>
    </row>
    <row r="131" spans="1:5" x14ac:dyDescent="0.3">
      <c r="A131" s="132" t="s">
        <v>23</v>
      </c>
      <c r="B131" s="131">
        <v>500</v>
      </c>
      <c r="C131" s="131">
        <v>500</v>
      </c>
      <c r="D131" s="131">
        <f>SUM(D132:D134)</f>
        <v>500</v>
      </c>
      <c r="E131" s="131">
        <v>100</v>
      </c>
    </row>
    <row r="132" spans="1:5" x14ac:dyDescent="0.3">
      <c r="A132" s="133" t="s">
        <v>29</v>
      </c>
      <c r="B132" s="136"/>
      <c r="C132" s="136"/>
      <c r="D132" s="135">
        <v>151</v>
      </c>
      <c r="E132" s="136"/>
    </row>
    <row r="133" spans="1:5" x14ac:dyDescent="0.3">
      <c r="A133" s="133" t="s">
        <v>30</v>
      </c>
      <c r="B133" s="136"/>
      <c r="C133" s="136"/>
      <c r="D133" s="135">
        <v>280</v>
      </c>
      <c r="E133" s="136"/>
    </row>
    <row r="134" spans="1:5" x14ac:dyDescent="0.3">
      <c r="A134" s="133" t="s">
        <v>40</v>
      </c>
      <c r="B134" s="136"/>
      <c r="C134" s="136"/>
      <c r="D134" s="135">
        <v>69</v>
      </c>
      <c r="E134" s="136"/>
    </row>
    <row r="135" spans="1:5" x14ac:dyDescent="0.3">
      <c r="A135" s="132" t="s">
        <v>57</v>
      </c>
      <c r="B135" s="131">
        <v>900</v>
      </c>
      <c r="C135" s="131">
        <v>900</v>
      </c>
      <c r="D135" s="131">
        <v>900</v>
      </c>
      <c r="E135" s="131">
        <v>100</v>
      </c>
    </row>
    <row r="136" spans="1:5" x14ac:dyDescent="0.3">
      <c r="A136" s="133" t="s">
        <v>59</v>
      </c>
      <c r="B136" s="136"/>
      <c r="C136" s="136"/>
      <c r="D136" s="135">
        <v>900</v>
      </c>
      <c r="E136" s="136"/>
    </row>
    <row r="137" spans="1:5" x14ac:dyDescent="0.3">
      <c r="A137" s="129" t="s">
        <v>169</v>
      </c>
      <c r="B137" s="130">
        <v>520</v>
      </c>
      <c r="C137" s="130">
        <v>520</v>
      </c>
      <c r="D137" s="130">
        <v>520</v>
      </c>
      <c r="E137" s="130">
        <f>D137/C137*100</f>
        <v>100</v>
      </c>
    </row>
    <row r="138" spans="1:5" s="90" customFormat="1" x14ac:dyDescent="0.3">
      <c r="A138" s="137" t="s">
        <v>103</v>
      </c>
      <c r="B138" s="138">
        <v>520</v>
      </c>
      <c r="C138" s="138">
        <v>520</v>
      </c>
      <c r="D138" s="138">
        <v>520</v>
      </c>
      <c r="E138" s="138">
        <f t="shared" ref="E138:E139" si="6">D138/C138*100</f>
        <v>100</v>
      </c>
    </row>
    <row r="139" spans="1:5" x14ac:dyDescent="0.3">
      <c r="A139" s="132" t="s">
        <v>54</v>
      </c>
      <c r="B139" s="131">
        <v>520</v>
      </c>
      <c r="C139" s="131">
        <v>520</v>
      </c>
      <c r="D139" s="131">
        <v>520</v>
      </c>
      <c r="E139" s="131">
        <f t="shared" si="6"/>
        <v>100</v>
      </c>
    </row>
    <row r="140" spans="1:5" x14ac:dyDescent="0.3">
      <c r="A140" s="133" t="s">
        <v>189</v>
      </c>
      <c r="B140" s="136"/>
      <c r="C140" s="136"/>
      <c r="D140" s="135">
        <v>520</v>
      </c>
      <c r="E140" s="136"/>
    </row>
    <row r="141" spans="1:5" x14ac:dyDescent="0.3">
      <c r="A141" s="129" t="s">
        <v>170</v>
      </c>
      <c r="B141" s="130">
        <v>148</v>
      </c>
      <c r="C141" s="130">
        <v>148</v>
      </c>
      <c r="D141" s="130">
        <v>130</v>
      </c>
      <c r="E141" s="130">
        <f>D141/C141*100</f>
        <v>87.837837837837839</v>
      </c>
    </row>
    <row r="142" spans="1:5" s="90" customFormat="1" x14ac:dyDescent="0.3">
      <c r="A142" s="137" t="s">
        <v>103</v>
      </c>
      <c r="B142" s="138">
        <v>148</v>
      </c>
      <c r="C142" s="138">
        <v>148</v>
      </c>
      <c r="D142" s="138">
        <v>130</v>
      </c>
      <c r="E142" s="138">
        <f>D142/C142*100</f>
        <v>87.837837837837839</v>
      </c>
    </row>
    <row r="143" spans="1:5" x14ac:dyDescent="0.3">
      <c r="A143" s="132" t="s">
        <v>23</v>
      </c>
      <c r="B143" s="131">
        <v>148</v>
      </c>
      <c r="C143" s="131">
        <v>148</v>
      </c>
      <c r="D143" s="131">
        <v>130</v>
      </c>
      <c r="E143" s="131">
        <f>D143/C143*100</f>
        <v>87.837837837837839</v>
      </c>
    </row>
    <row r="144" spans="1:5" x14ac:dyDescent="0.3">
      <c r="A144" s="133" t="s">
        <v>30</v>
      </c>
      <c r="B144" s="136"/>
      <c r="C144" s="136"/>
      <c r="D144" s="135">
        <v>130</v>
      </c>
      <c r="E144" s="136"/>
    </row>
    <row r="145" spans="1:5" x14ac:dyDescent="0.3">
      <c r="A145" s="133"/>
      <c r="B145" s="136"/>
      <c r="C145" s="136"/>
      <c r="D145" s="135"/>
      <c r="E145" s="136"/>
    </row>
    <row r="146" spans="1:5" x14ac:dyDescent="0.3">
      <c r="A146" s="134" t="s">
        <v>171</v>
      </c>
      <c r="B146" s="135">
        <f>SUM(B147+B188)</f>
        <v>1499310</v>
      </c>
      <c r="C146" s="135">
        <f>SUM(C147+C188)</f>
        <v>1499310</v>
      </c>
      <c r="D146" s="135">
        <f>SUM(D147+D188)</f>
        <v>1489605.5299999998</v>
      </c>
      <c r="E146" s="135">
        <f>D146/C146*100</f>
        <v>99.352737592625928</v>
      </c>
    </row>
    <row r="147" spans="1:5" x14ac:dyDescent="0.3">
      <c r="A147" s="129" t="s">
        <v>172</v>
      </c>
      <c r="B147" s="130">
        <f>B148+B150+B175+B185</f>
        <v>1453420</v>
      </c>
      <c r="C147" s="130">
        <f t="shared" ref="C147:D147" si="7">C148+C150+C175+C185</f>
        <v>1453420</v>
      </c>
      <c r="D147" s="130">
        <f t="shared" si="7"/>
        <v>1448630.91</v>
      </c>
      <c r="E147" s="130">
        <f>D147/C147*100</f>
        <v>99.670495108089881</v>
      </c>
    </row>
    <row r="148" spans="1:5" s="90" customFormat="1" x14ac:dyDescent="0.3">
      <c r="A148" s="137" t="s">
        <v>101</v>
      </c>
      <c r="B148" s="138">
        <v>1000</v>
      </c>
      <c r="C148" s="138">
        <v>1000</v>
      </c>
      <c r="D148" s="138">
        <v>0</v>
      </c>
      <c r="E148" s="139"/>
    </row>
    <row r="149" spans="1:5" x14ac:dyDescent="0.3">
      <c r="A149" s="132" t="s">
        <v>23</v>
      </c>
      <c r="B149" s="131">
        <v>1000</v>
      </c>
      <c r="C149" s="131">
        <v>1000</v>
      </c>
      <c r="D149" s="131">
        <v>0</v>
      </c>
      <c r="E149" s="131"/>
    </row>
    <row r="150" spans="1:5" s="90" customFormat="1" x14ac:dyDescent="0.3">
      <c r="A150" s="137" t="s">
        <v>104</v>
      </c>
      <c r="B150" s="138">
        <v>82220</v>
      </c>
      <c r="C150" s="138">
        <v>82220</v>
      </c>
      <c r="D150" s="138">
        <v>91922.72</v>
      </c>
      <c r="E150" s="138">
        <f>D150/C150*100</f>
        <v>111.80092434930673</v>
      </c>
    </row>
    <row r="151" spans="1:5" x14ac:dyDescent="0.3">
      <c r="A151" s="132" t="s">
        <v>23</v>
      </c>
      <c r="B151" s="131">
        <v>81220</v>
      </c>
      <c r="C151" s="131">
        <v>81220</v>
      </c>
      <c r="D151" s="131">
        <f>SUM(D152:D172)</f>
        <v>91096.250000000029</v>
      </c>
      <c r="E151" s="131">
        <f>D151/C151*100</f>
        <v>112.1598744151687</v>
      </c>
    </row>
    <row r="152" spans="1:5" x14ac:dyDescent="0.3">
      <c r="A152" s="133" t="s">
        <v>25</v>
      </c>
      <c r="B152" s="136"/>
      <c r="C152" s="136"/>
      <c r="D152" s="135">
        <v>4647.5600000000004</v>
      </c>
      <c r="E152" s="136"/>
    </row>
    <row r="153" spans="1:5" x14ac:dyDescent="0.3">
      <c r="A153" s="133" t="s">
        <v>27</v>
      </c>
      <c r="B153" s="136"/>
      <c r="C153" s="136"/>
      <c r="D153" s="135">
        <v>604.75</v>
      </c>
      <c r="E153" s="136"/>
    </row>
    <row r="154" spans="1:5" x14ac:dyDescent="0.3">
      <c r="A154" s="133" t="s">
        <v>29</v>
      </c>
      <c r="B154" s="136"/>
      <c r="C154" s="136"/>
      <c r="D154" s="135">
        <v>14533.27</v>
      </c>
      <c r="E154" s="136"/>
    </row>
    <row r="155" spans="1:5" x14ac:dyDescent="0.3">
      <c r="A155" s="133" t="s">
        <v>30</v>
      </c>
      <c r="B155" s="136"/>
      <c r="C155" s="136"/>
      <c r="D155" s="135">
        <v>442.04</v>
      </c>
      <c r="E155" s="136"/>
    </row>
    <row r="156" spans="1:5" x14ac:dyDescent="0.3">
      <c r="A156" s="133" t="s">
        <v>31</v>
      </c>
      <c r="B156" s="136"/>
      <c r="C156" s="136"/>
      <c r="D156" s="135">
        <v>26627.040000000001</v>
      </c>
      <c r="E156" s="136"/>
    </row>
    <row r="157" spans="1:5" x14ac:dyDescent="0.3">
      <c r="A157" s="133" t="s">
        <v>32</v>
      </c>
      <c r="B157" s="136"/>
      <c r="C157" s="136"/>
      <c r="D157" s="135">
        <v>2554.4899999999998</v>
      </c>
      <c r="E157" s="136"/>
    </row>
    <row r="158" spans="1:5" x14ac:dyDescent="0.3">
      <c r="A158" s="133" t="s">
        <v>33</v>
      </c>
      <c r="B158" s="136"/>
      <c r="C158" s="136"/>
      <c r="D158" s="135">
        <v>124.85</v>
      </c>
      <c r="E158" s="136"/>
    </row>
    <row r="159" spans="1:5" x14ac:dyDescent="0.3">
      <c r="A159" s="133" t="s">
        <v>34</v>
      </c>
      <c r="B159" s="136"/>
      <c r="C159" s="136"/>
      <c r="D159" s="135">
        <v>851.98</v>
      </c>
      <c r="E159" s="136"/>
    </row>
    <row r="160" spans="1:5" x14ac:dyDescent="0.3">
      <c r="A160" s="133" t="s">
        <v>36</v>
      </c>
      <c r="B160" s="136"/>
      <c r="C160" s="136"/>
      <c r="D160" s="135">
        <v>2187.0500000000002</v>
      </c>
      <c r="E160" s="136"/>
    </row>
    <row r="161" spans="1:5" x14ac:dyDescent="0.3">
      <c r="A161" s="133" t="s">
        <v>37</v>
      </c>
      <c r="B161" s="136"/>
      <c r="C161" s="136"/>
      <c r="D161" s="135">
        <v>5727.38</v>
      </c>
      <c r="E161" s="136"/>
    </row>
    <row r="162" spans="1:5" x14ac:dyDescent="0.3">
      <c r="A162" s="133" t="s">
        <v>38</v>
      </c>
      <c r="B162" s="136"/>
      <c r="C162" s="136"/>
      <c r="D162" s="135">
        <v>166.25</v>
      </c>
      <c r="E162" s="136"/>
    </row>
    <row r="163" spans="1:5" x14ac:dyDescent="0.3">
      <c r="A163" s="133" t="s">
        <v>39</v>
      </c>
      <c r="B163" s="136"/>
      <c r="C163" s="136"/>
      <c r="D163" s="135">
        <v>6347.95</v>
      </c>
      <c r="E163" s="136"/>
    </row>
    <row r="164" spans="1:5" x14ac:dyDescent="0.3">
      <c r="A164" s="133" t="s">
        <v>40</v>
      </c>
      <c r="B164" s="136"/>
      <c r="C164" s="136"/>
      <c r="D164" s="135">
        <v>788.52</v>
      </c>
      <c r="E164" s="136"/>
    </row>
    <row r="165" spans="1:5" x14ac:dyDescent="0.3">
      <c r="A165" s="133" t="s">
        <v>41</v>
      </c>
      <c r="B165" s="136"/>
      <c r="C165" s="136"/>
      <c r="D165" s="135">
        <v>5892.99</v>
      </c>
      <c r="E165" s="136"/>
    </row>
    <row r="166" spans="1:5" x14ac:dyDescent="0.3">
      <c r="A166" s="133" t="s">
        <v>42</v>
      </c>
      <c r="B166" s="136"/>
      <c r="C166" s="136"/>
      <c r="D166" s="135">
        <v>14292.96</v>
      </c>
      <c r="E166" s="136"/>
    </row>
    <row r="167" spans="1:5" x14ac:dyDescent="0.3">
      <c r="A167" s="133" t="s">
        <v>43</v>
      </c>
      <c r="B167" s="136"/>
      <c r="C167" s="136"/>
      <c r="D167" s="135">
        <v>2152.85</v>
      </c>
      <c r="E167" s="136"/>
    </row>
    <row r="168" spans="1:5" x14ac:dyDescent="0.3">
      <c r="A168" s="133" t="s">
        <v>44</v>
      </c>
      <c r="B168" s="136"/>
      <c r="C168" s="136"/>
      <c r="D168" s="135">
        <v>2074.86</v>
      </c>
      <c r="E168" s="136"/>
    </row>
    <row r="169" spans="1:5" x14ac:dyDescent="0.3">
      <c r="A169" s="133" t="s">
        <v>46</v>
      </c>
      <c r="B169" s="136"/>
      <c r="C169" s="136"/>
      <c r="D169" s="135">
        <v>548.30999999999995</v>
      </c>
      <c r="E169" s="136"/>
    </row>
    <row r="170" spans="1:5" x14ac:dyDescent="0.3">
      <c r="A170" s="133" t="s">
        <v>47</v>
      </c>
      <c r="B170" s="136"/>
      <c r="C170" s="136"/>
      <c r="D170" s="135">
        <v>195</v>
      </c>
      <c r="E170" s="136"/>
    </row>
    <row r="171" spans="1:5" x14ac:dyDescent="0.3">
      <c r="A171" s="133" t="s">
        <v>187</v>
      </c>
      <c r="B171" s="136"/>
      <c r="C171" s="136"/>
      <c r="D171" s="135">
        <v>83.08</v>
      </c>
      <c r="E171" s="136"/>
    </row>
    <row r="172" spans="1:5" x14ac:dyDescent="0.3">
      <c r="A172" s="133" t="s">
        <v>48</v>
      </c>
      <c r="B172" s="136"/>
      <c r="C172" s="136"/>
      <c r="D172" s="135">
        <v>253.07</v>
      </c>
      <c r="E172" s="136"/>
    </row>
    <row r="173" spans="1:5" x14ac:dyDescent="0.3">
      <c r="A173" s="132" t="s">
        <v>182</v>
      </c>
      <c r="B173" s="131">
        <v>1000</v>
      </c>
      <c r="C173" s="131">
        <v>1000</v>
      </c>
      <c r="D173" s="131">
        <v>826.47</v>
      </c>
      <c r="E173" s="131">
        <f>D173/C173*100</f>
        <v>82.647000000000006</v>
      </c>
    </row>
    <row r="174" spans="1:5" x14ac:dyDescent="0.3">
      <c r="A174" s="133" t="s">
        <v>51</v>
      </c>
      <c r="B174" s="136"/>
      <c r="C174" s="136"/>
      <c r="D174" s="135">
        <v>826.47</v>
      </c>
      <c r="E174" s="136"/>
    </row>
    <row r="175" spans="1:5" s="90" customFormat="1" x14ac:dyDescent="0.3">
      <c r="A175" s="137" t="s">
        <v>103</v>
      </c>
      <c r="B175" s="138">
        <v>1367000</v>
      </c>
      <c r="C175" s="138">
        <v>1367000</v>
      </c>
      <c r="D175" s="138">
        <v>1353963.92</v>
      </c>
      <c r="E175" s="138">
        <f>D175/C175*100</f>
        <v>99.046373079736654</v>
      </c>
    </row>
    <row r="176" spans="1:5" x14ac:dyDescent="0.3">
      <c r="A176" s="132" t="s">
        <v>16</v>
      </c>
      <c r="B176" s="131">
        <v>1320000</v>
      </c>
      <c r="C176" s="131">
        <v>1320000</v>
      </c>
      <c r="D176" s="131">
        <f>SUM(D177:D181)</f>
        <v>1314569.0899999999</v>
      </c>
      <c r="E176" s="131">
        <f>D176/C176*100</f>
        <v>99.588567424242413</v>
      </c>
    </row>
    <row r="177" spans="1:5" x14ac:dyDescent="0.3">
      <c r="A177" s="133" t="s">
        <v>18</v>
      </c>
      <c r="B177" s="136"/>
      <c r="C177" s="136"/>
      <c r="D177" s="135">
        <v>1066611.2</v>
      </c>
      <c r="E177" s="136"/>
    </row>
    <row r="178" spans="1:5" x14ac:dyDescent="0.3">
      <c r="A178" s="133" t="s">
        <v>98</v>
      </c>
      <c r="B178" s="136"/>
      <c r="C178" s="136"/>
      <c r="D178" s="135">
        <v>6747.01</v>
      </c>
      <c r="E178" s="136"/>
    </row>
    <row r="179" spans="1:5" x14ac:dyDescent="0.3">
      <c r="A179" s="133" t="s">
        <v>206</v>
      </c>
      <c r="B179" s="136"/>
      <c r="C179" s="136"/>
      <c r="D179" s="135">
        <v>14449.56</v>
      </c>
      <c r="E179" s="136"/>
    </row>
    <row r="180" spans="1:5" x14ac:dyDescent="0.3">
      <c r="A180" s="133" t="s">
        <v>20</v>
      </c>
      <c r="B180" s="136"/>
      <c r="C180" s="136"/>
      <c r="D180" s="135">
        <v>47047.46</v>
      </c>
      <c r="E180" s="136"/>
    </row>
    <row r="181" spans="1:5" x14ac:dyDescent="0.3">
      <c r="A181" s="133" t="s">
        <v>22</v>
      </c>
      <c r="B181" s="136"/>
      <c r="C181" s="136"/>
      <c r="D181" s="135">
        <v>179713.86</v>
      </c>
      <c r="E181" s="136"/>
    </row>
    <row r="182" spans="1:5" x14ac:dyDescent="0.3">
      <c r="A182" s="132" t="s">
        <v>23</v>
      </c>
      <c r="B182" s="131">
        <v>47000</v>
      </c>
      <c r="C182" s="131">
        <v>47000</v>
      </c>
      <c r="D182" s="131">
        <f>SUM(D183:D184)</f>
        <v>39394.83</v>
      </c>
      <c r="E182" s="131">
        <f>D182/C182*100</f>
        <v>83.81878723404256</v>
      </c>
    </row>
    <row r="183" spans="1:5" x14ac:dyDescent="0.3">
      <c r="A183" s="133" t="s">
        <v>25</v>
      </c>
      <c r="B183" s="136"/>
      <c r="C183" s="136"/>
      <c r="D183" s="135">
        <v>397</v>
      </c>
      <c r="E183" s="136"/>
    </row>
    <row r="184" spans="1:5" x14ac:dyDescent="0.3">
      <c r="A184" s="133" t="s">
        <v>26</v>
      </c>
      <c r="B184" s="136"/>
      <c r="C184" s="136"/>
      <c r="D184" s="135">
        <v>38997.83</v>
      </c>
      <c r="E184" s="136"/>
    </row>
    <row r="185" spans="1:5" s="90" customFormat="1" x14ac:dyDescent="0.3">
      <c r="A185" s="137" t="s">
        <v>121</v>
      </c>
      <c r="B185" s="138">
        <v>3200</v>
      </c>
      <c r="C185" s="138">
        <v>3200</v>
      </c>
      <c r="D185" s="138">
        <v>2744.27</v>
      </c>
      <c r="E185" s="138">
        <f>D185/C185*100</f>
        <v>85.758437499999999</v>
      </c>
    </row>
    <row r="186" spans="1:5" x14ac:dyDescent="0.3">
      <c r="A186" s="132" t="s">
        <v>23</v>
      </c>
      <c r="B186" s="131">
        <v>3200</v>
      </c>
      <c r="C186" s="131">
        <v>3200</v>
      </c>
      <c r="D186" s="131">
        <v>2744.27</v>
      </c>
      <c r="E186" s="131">
        <f>D186/C186*100</f>
        <v>85.758437499999999</v>
      </c>
    </row>
    <row r="187" spans="1:5" x14ac:dyDescent="0.3">
      <c r="A187" s="133" t="s">
        <v>25</v>
      </c>
      <c r="B187" s="136"/>
      <c r="C187" s="136"/>
      <c r="D187" s="135">
        <v>2744.27</v>
      </c>
      <c r="E187" s="136"/>
    </row>
    <row r="188" spans="1:5" x14ac:dyDescent="0.3">
      <c r="A188" s="129" t="s">
        <v>173</v>
      </c>
      <c r="B188" s="130">
        <f>B189+B192+B194+B200</f>
        <v>45890</v>
      </c>
      <c r="C188" s="130">
        <f>C189+C192+C194+C200</f>
        <v>45890</v>
      </c>
      <c r="D188" s="130">
        <f>D189+D192+D194+D200</f>
        <v>40974.619999999995</v>
      </c>
      <c r="E188" s="130">
        <f>D188/C188*100</f>
        <v>89.288777511440387</v>
      </c>
    </row>
    <row r="189" spans="1:5" s="90" customFormat="1" x14ac:dyDescent="0.3">
      <c r="A189" s="137" t="s">
        <v>105</v>
      </c>
      <c r="B189" s="138">
        <v>3200</v>
      </c>
      <c r="C189" s="138">
        <v>3200</v>
      </c>
      <c r="D189" s="138">
        <v>0</v>
      </c>
      <c r="E189" s="138">
        <f t="shared" ref="E189:E201" si="8">D189/C189*100</f>
        <v>0</v>
      </c>
    </row>
    <row r="190" spans="1:5" x14ac:dyDescent="0.3">
      <c r="A190" s="132" t="s">
        <v>57</v>
      </c>
      <c r="B190" s="131">
        <v>2200</v>
      </c>
      <c r="C190" s="131">
        <v>2200</v>
      </c>
      <c r="D190" s="131">
        <v>0</v>
      </c>
      <c r="E190" s="131">
        <f t="shared" si="8"/>
        <v>0</v>
      </c>
    </row>
    <row r="191" spans="1:5" x14ac:dyDescent="0.3">
      <c r="A191" s="132" t="s">
        <v>208</v>
      </c>
      <c r="B191" s="131">
        <v>1000</v>
      </c>
      <c r="C191" s="131">
        <v>1000</v>
      </c>
      <c r="D191" s="131">
        <v>0</v>
      </c>
      <c r="E191" s="131">
        <v>0</v>
      </c>
    </row>
    <row r="192" spans="1:5" s="90" customFormat="1" x14ac:dyDescent="0.3">
      <c r="A192" s="137" t="s">
        <v>101</v>
      </c>
      <c r="B192" s="138">
        <v>1300</v>
      </c>
      <c r="C192" s="138">
        <v>1300</v>
      </c>
      <c r="D192" s="138">
        <v>0</v>
      </c>
      <c r="E192" s="138">
        <f t="shared" si="8"/>
        <v>0</v>
      </c>
    </row>
    <row r="193" spans="1:5" x14ac:dyDescent="0.3">
      <c r="A193" s="132" t="s">
        <v>57</v>
      </c>
      <c r="B193" s="131">
        <v>1300</v>
      </c>
      <c r="C193" s="131">
        <v>1300</v>
      </c>
      <c r="D193" s="131">
        <v>0</v>
      </c>
      <c r="E193" s="131">
        <f t="shared" si="8"/>
        <v>0</v>
      </c>
    </row>
    <row r="194" spans="1:5" s="90" customFormat="1" x14ac:dyDescent="0.3">
      <c r="A194" s="137" t="s">
        <v>104</v>
      </c>
      <c r="B194" s="138">
        <v>36390</v>
      </c>
      <c r="C194" s="138">
        <v>36390</v>
      </c>
      <c r="D194" s="138">
        <v>34248.519999999997</v>
      </c>
      <c r="E194" s="138">
        <f t="shared" si="8"/>
        <v>94.115196482550147</v>
      </c>
    </row>
    <row r="195" spans="1:5" x14ac:dyDescent="0.3">
      <c r="A195" s="132" t="s">
        <v>57</v>
      </c>
      <c r="B195" s="131">
        <v>3000</v>
      </c>
      <c r="C195" s="131">
        <v>3000</v>
      </c>
      <c r="D195" s="131">
        <v>866.24</v>
      </c>
      <c r="E195" s="131">
        <f t="shared" si="8"/>
        <v>28.874666666666666</v>
      </c>
    </row>
    <row r="196" spans="1:5" x14ac:dyDescent="0.3">
      <c r="A196" s="133" t="s">
        <v>59</v>
      </c>
      <c r="B196" s="136"/>
      <c r="C196" s="136"/>
      <c r="D196" s="135">
        <v>786.25</v>
      </c>
      <c r="E196" s="135"/>
    </row>
    <row r="197" spans="1:5" x14ac:dyDescent="0.3">
      <c r="A197" s="133" t="s">
        <v>62</v>
      </c>
      <c r="B197" s="136"/>
      <c r="C197" s="136"/>
      <c r="D197" s="135">
        <v>79.989999999999995</v>
      </c>
      <c r="E197" s="135"/>
    </row>
    <row r="198" spans="1:5" x14ac:dyDescent="0.3">
      <c r="A198" s="132" t="s">
        <v>190</v>
      </c>
      <c r="B198" s="131">
        <v>33390</v>
      </c>
      <c r="C198" s="131">
        <v>33390</v>
      </c>
      <c r="D198" s="131">
        <v>33382.28</v>
      </c>
      <c r="E198" s="131">
        <f t="shared" si="8"/>
        <v>99.976879305181185</v>
      </c>
    </row>
    <row r="199" spans="1:5" x14ac:dyDescent="0.3">
      <c r="A199" s="133" t="s">
        <v>192</v>
      </c>
      <c r="B199" s="131"/>
      <c r="C199" s="131"/>
      <c r="D199" s="131">
        <v>33382.28</v>
      </c>
      <c r="E199" s="131"/>
    </row>
    <row r="200" spans="1:5" s="90" customFormat="1" x14ac:dyDescent="0.3">
      <c r="A200" s="137" t="s">
        <v>103</v>
      </c>
      <c r="B200" s="138">
        <v>5000</v>
      </c>
      <c r="C200" s="138">
        <v>5000</v>
      </c>
      <c r="D200" s="138">
        <v>6726.1</v>
      </c>
      <c r="E200" s="138">
        <f t="shared" si="8"/>
        <v>134.52200000000002</v>
      </c>
    </row>
    <row r="201" spans="1:5" x14ac:dyDescent="0.3">
      <c r="A201" s="132" t="s">
        <v>57</v>
      </c>
      <c r="B201" s="131">
        <v>5000</v>
      </c>
      <c r="C201" s="131">
        <v>5000</v>
      </c>
      <c r="D201" s="131">
        <f>SUM(D202:D203)</f>
        <v>6726.1</v>
      </c>
      <c r="E201" s="131">
        <f t="shared" si="8"/>
        <v>134.52200000000002</v>
      </c>
    </row>
    <row r="202" spans="1:5" x14ac:dyDescent="0.3">
      <c r="A202" s="133" t="s">
        <v>59</v>
      </c>
      <c r="B202" s="136"/>
      <c r="C202" s="136"/>
      <c r="D202" s="135">
        <v>4956.1000000000004</v>
      </c>
      <c r="E202" s="135"/>
    </row>
    <row r="203" spans="1:5" x14ac:dyDescent="0.3">
      <c r="A203" s="133" t="s">
        <v>60</v>
      </c>
      <c r="B203" s="136"/>
      <c r="C203" s="136"/>
      <c r="D203" s="135">
        <v>1770</v>
      </c>
      <c r="E203" s="135"/>
    </row>
    <row r="206" spans="1:5" ht="15.6" x14ac:dyDescent="0.3">
      <c r="A206" s="160" t="s">
        <v>180</v>
      </c>
      <c r="B206" s="160"/>
      <c r="C206" s="160"/>
      <c r="D206" s="160"/>
      <c r="E206" s="160"/>
    </row>
    <row r="208" spans="1:5" x14ac:dyDescent="0.3">
      <c r="A208" t="s">
        <v>216</v>
      </c>
    </row>
    <row r="211" spans="1:4" x14ac:dyDescent="0.3">
      <c r="A211" t="s">
        <v>217</v>
      </c>
      <c r="C211" s="163" t="s">
        <v>179</v>
      </c>
      <c r="D211" s="163"/>
    </row>
    <row r="212" spans="1:4" x14ac:dyDescent="0.3">
      <c r="A212" t="s">
        <v>218</v>
      </c>
      <c r="C212" s="163" t="s">
        <v>193</v>
      </c>
      <c r="D212" s="163"/>
    </row>
    <row r="213" spans="1:4" x14ac:dyDescent="0.3">
      <c r="A213" t="s">
        <v>220</v>
      </c>
      <c r="C213" s="163"/>
      <c r="D213" s="163"/>
    </row>
    <row r="214" spans="1:4" x14ac:dyDescent="0.3">
      <c r="C214" s="163" t="s">
        <v>177</v>
      </c>
      <c r="D214" s="163"/>
    </row>
  </sheetData>
  <mergeCells count="9">
    <mergeCell ref="C214:D214"/>
    <mergeCell ref="C213:D213"/>
    <mergeCell ref="A1:E1"/>
    <mergeCell ref="A3:E3"/>
    <mergeCell ref="A5:E5"/>
    <mergeCell ref="A7:G7"/>
    <mergeCell ref="C211:D211"/>
    <mergeCell ref="C212:D212"/>
    <mergeCell ref="A206:E206"/>
  </mergeCells>
  <printOptions horizontalCentered="1"/>
  <pageMargins left="0" right="0" top="0" bottom="0" header="0.31496062992125984" footer="0.31496062992125984"/>
  <pageSetup paperSize="9" scale="84" firstPageNumber="9" orientation="landscape" useFirstPageNumber="1" r:id="rId1"/>
  <headerFooter>
    <oddFooter>&amp;C&amp;P</oddFooter>
  </headerFooter>
  <rowBreaks count="5" manualBreakCount="5">
    <brk id="33" max="4" man="1"/>
    <brk id="65" max="4" man="1"/>
    <brk id="109" max="4" man="1"/>
    <brk id="145" max="4" man="1"/>
    <brk id="1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11</vt:i4>
      </vt:variant>
    </vt:vector>
  </HeadingPairs>
  <TitlesOfParts>
    <vt:vector size="18" baseType="lpstr">
      <vt:lpstr>Sažetak </vt:lpstr>
      <vt:lpstr>P i R -Tablica 1. </vt:lpstr>
      <vt:lpstr>P i R -Tablica 2.</vt:lpstr>
      <vt:lpstr>R -Tablica 3.</vt:lpstr>
      <vt:lpstr>Rač fin-Tablica 4.</vt:lpstr>
      <vt:lpstr>Rač fin-Tablica 5.</vt:lpstr>
      <vt:lpstr>Posebni dio-Tablica 6.</vt:lpstr>
      <vt:lpstr>'P i R -Tablica 1. '!Ispis_naslova</vt:lpstr>
      <vt:lpstr>'P i R -Tablica 2.'!Ispis_naslova</vt:lpstr>
      <vt:lpstr>'Posebni dio-Tablica 6.'!Ispis_naslova</vt:lpstr>
      <vt:lpstr>'R -Tablica 3.'!Ispis_naslova</vt:lpstr>
      <vt:lpstr>'P i R -Tablica 1. '!Podrucje_ispisa</vt:lpstr>
      <vt:lpstr>'P i R -Tablica 2.'!Podrucje_ispisa</vt:lpstr>
      <vt:lpstr>'Posebni dio-Tablica 6.'!Podrucje_ispisa</vt:lpstr>
      <vt:lpstr>'R -Tablica 3.'!Podrucje_ispisa</vt:lpstr>
      <vt:lpstr>'Rač fin-Tablica 4.'!Podrucje_ispisa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Gabrijela Škoranec</cp:lastModifiedBy>
  <cp:lastPrinted>2026-03-25T06:39:49Z</cp:lastPrinted>
  <dcterms:created xsi:type="dcterms:W3CDTF">2018-03-15T13:07:00Z</dcterms:created>
  <dcterms:modified xsi:type="dcterms:W3CDTF">2026-03-25T06:45:24Z</dcterms:modified>
</cp:coreProperties>
</file>